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B1B341B4-285E-4167-A2FF-F24AC64B38DE}" xr6:coauthVersionLast="47" xr6:coauthVersionMax="47" xr10:uidLastSave="{00000000-0000-0000-0000-000000000000}"/>
  <workbookProtection workbookAlgorithmName="SHA-512" workbookHashValue="nPP0najUgUm4JQ2MSpo1pH/Q/teRM30ImQcIEWNdHlwuq1wJvgvzrqLSEOglLDV2oQuCHNNS3XWxnWfl3GSUOQ==" workbookSaltValue="Vna+pKmmPnDCdGhqvtQSrg==" workbookSpinCount="100000" lockStructure="1"/>
  <bookViews>
    <workbookView xWindow="735" yWindow="735" windowWidth="26640" windowHeight="14595" firstSheet="1" activeTab="1" xr2:uid="{BF5CB3E8-408D-4CDF-9AED-AE3F28DDF411}"/>
  </bookViews>
  <sheets>
    <sheet name="Feed(WS)" sheetId="2" state="hidden" r:id="rId1"/>
    <sheet name="Closed End Seconds (FL)" sheetId="15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5"/>
  <c r="V13" i="15"/>
  <c r="V11" i="15" l="1"/>
  <c r="E136" i="2"/>
  <c r="V19" i="15"/>
  <c r="V17" i="15"/>
  <c r="V16" i="15"/>
  <c r="V15" i="15" a="1"/>
  <c r="V14" i="15"/>
  <c r="V12" i="15"/>
  <c r="V25" i="15" l="1"/>
  <c r="V20" i="15" l="1"/>
  <c r="V24" i="15"/>
  <c r="U25" i="15" l="1"/>
  <c r="V34" i="15" l="1"/>
  <c r="U35" i="15" s="1"/>
  <c r="V33" i="15"/>
  <c r="W32" i="15" a="1"/>
  <c r="S25" i="15" l="1"/>
  <c r="I127" i="2" l="1"/>
  <c r="E147" i="2"/>
  <c r="E143" i="2" l="1"/>
  <c r="B48" i="2" s="1"/>
  <c r="I115" i="2"/>
  <c r="I114" i="2"/>
  <c r="I113" i="2"/>
  <c r="V27" i="15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5" l="1"/>
  <c r="K115" i="2" l="1"/>
  <c r="W13" i="15"/>
  <c r="V26" i="15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5" l="1"/>
  <c r="V30" i="15" s="1"/>
  <c r="U36" i="15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<sst xmlns="http://schemas.openxmlformats.org/spreadsheetml/2006/main" count="517" uniqueCount="312">
  <si>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</si>
  <si>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</si>
  <si>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</si>
  <si>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</si>
  <si>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</si>
  <si>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</si>
  <si>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</si>
  <si>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</si>
  <si>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</si>
  <si>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</si>
  <si>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</si>
  <si>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</si>
  <si>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</si>
  <si>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</si>
  <si>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</si>
  <si>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</si>
  <si>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</si>
  <si>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</si>
  <si>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</si>
  <si>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</si>
  <si>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</si>
  <si>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</si>
  <si>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</si>
  <si>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</si>
  <si>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</si>
  <si>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</si>
  <si>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</si>
  <si>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</si>
  <si>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</si>
  <si>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</si>
  <si>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</si>
  <si>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</si>
  <si>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</si>
  <si>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</si>
  <si>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</si>
  <si>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</si>
  <si>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</si>
  <si>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</si>
  <si>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</si>
  <si>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</si>
  <si>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</si>
  <si>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</si>
  <si>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</si>
  <si>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</si>
  <si>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</si>
  <si>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</si>
  <si>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</si>
  <si>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</si>
  <si>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</si>
  <si>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</si>
  <si>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</si>
  <si>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</si>
  <si>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</si>
  <si>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</si>
  <si>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</si>
  <si>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</si>
  <si>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</si>
  <si>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</si>
  <si>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</si>
  <si>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</si>
  <si>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</si>
  <si>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</si>
  <si>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</si>
  <si>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</si>
  <si>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</si>
  <si>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</si>
  <si>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</si>
  <si>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</si>
  <si>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</si>
  <si>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</si>
  <si>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</si>
  <si>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</si>
  <si>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</si>
  <si>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</si>
  <si>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</si>
  <si>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</si>
  <si>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</si>
  <si>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</si>
  <si>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</si>
  <si>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</si>
  <si>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</si>
  <si>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</si>
  <si>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</si>
  <si>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</si>
  <si>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</si>
  <si>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</si>
  <si>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</si>
  <si>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</si>
  <si>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</si>
  <si>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</si>
  <si>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</si>
  <si>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</si>
  <si>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</si>
  <si>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</si>
  <si>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</si>
  <si>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</si>
  <si>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</si>
  <si>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</si>
  <si>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</si>
  <si>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</si>
  <si>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</si>
  <si>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</si>
  <si>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</si>
  <si>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</si>
  <si>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</si>
  <si>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</si>
  <si>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</si>
  <si>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</si>
  <si>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</si>
  <si>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</si>
  <si>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</si>
  <si>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</si>
  <si>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</si>
  <si>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</si>
  <si>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</si>
  <si>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</si>
  <si>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</si>
  <si>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</si>
  <si>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</si>
  <si>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</si>
  <si>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</si>
  <si>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</si>
  <si>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</si>
  <si>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</si>
  <si>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</si>
  <si>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</si>
  <si>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</si>
  <si>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</si>
  <si>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</si>
  <si>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</si>
  <si>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</si>
  <si>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</si>
  <si>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</si>
  <si>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</si>
  <si>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</si>
  <si>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</si>
  <si>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</si>
  <si>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</si>
  <si>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</si>
  <si>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</si>
  <si>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</si>
  <si>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</si>
  <si>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</si>
  <si>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</si>
  <si>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</si>
  <si>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</si>
  <si>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</si>
  <si>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</si>
  <si>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</si>
  <si>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</si>
  <si>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</si>
  <si>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</si>
  <si>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</si>
  <si>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</si>
  <si>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</si>
  <si>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</si>
  <si>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</si>
  <si>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</si>
  <si>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</si>
  <si>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</si>
  <si>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</si>
  <si>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</si>
  <si>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</si>
  <si>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</si>
  <si>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</si>
  <si>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</si>
  <si>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</si>
  <si>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</si>
  <si>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</si>
  <si>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</si>
  <si>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</si>
  <si>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</si>
  <si>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</si>
  <si>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</si>
  <si>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</si>
  <si>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</si>
  <si>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</si>
  <si>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</si>
  <si>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</si>
  <si>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</si>
  <si>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</si>
  <si>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</si>
  <si>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</si>
  <si>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</si>
  <si>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</si>
  <si>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</si>
  <si>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</si>
  <si>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</si>
  <si>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</si>
  <si>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</si>
  <si>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</si>
  <si>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</si>
  <si>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</si>
  <si>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</si>
  <si>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</si>
  <si>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</si>
  <si>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</si>
  <si>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</si>
  <si>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</si>
  <si>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</si>
  <si>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</si>
  <si>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</si>
  <si>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</si>
  <si>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</si>
  <si>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</si>
  <si>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</si>
  <si>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</si>
  <si>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</si>
  <si>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</si>
  <si>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</si>
  <si>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</si>
  <si>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</si>
  <si>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</si>
  <si>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</si>
  <si>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</si>
  <si>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</si>
  <si>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</si>
  <si>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</si>
  <si>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</si>
  <si>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</si>
  <si>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</si>
  <si>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</si>
  <si>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</si>
  <si>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</si>
  <si>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</si>
  <si>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</si>
  <si>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</si>
  <si>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</si>
  <si>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</si>
  <si>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</si>
  <si>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</si>
  <si>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</si>
  <si>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</si>
  <si>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</si>
  <si>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</si>
  <si>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</si>
  <si>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</si>
  <si>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</si>
  <si>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</si>
  <si>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</si>
  <si>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</si>
  <si>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</si>
  <si>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</si>
  <si>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</si>
  <si>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</si>
  <si>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</si>
  <si>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</si>
  <si>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</si>
  <si>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</si>
  <si>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</si>
  <si>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</si>
  <si>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</si>
  <si>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</si>
  <si>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</si>
  <si>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</si>
  <si>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</si>
  <si>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</si>
  <si>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</si>
  <si>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</si>
  <si>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</si>
  <si>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</si>
  <si>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</si>
  <si>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</si>
  <si>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</si>
  <si>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</si>
  <si>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</si>
  <si>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</si>
  <si>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</si>
  <si>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</si>
  <si>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</si>
  <si>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</si>
  <si>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</si>
  <si>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</si>
  <si>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</si>
  <si>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</si>
  <si>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</si>
  <si>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</si>
  <si>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</si>
  <si>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</si>
  <si>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</si>
  <si>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</si>
  <si>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</si>
  <si>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</si>
  <si>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</si>
  <si>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</si>
  <si>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</si>
  <si>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</si>
  <si>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</si>
  <si>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</si>
  <si>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</si>
  <si>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</si>
  <si>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</si>
  <si>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</si>
  <si>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</si>
  <si>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</si>
  <si>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</si>
  <si>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</si>
  <si>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</si>
  <si>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</si>
  <si>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</si>
  <si>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</si>
  <si>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</si>
  <si>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</si>
  <si>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June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</si>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</sst>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9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89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58" fillId="18" borderId="86" xfId="1" applyNumberFormat="1" applyFont="1" applyFill="1" applyBorder="1" applyAlignment="1" applyProtection="1">
      <alignment horizontal="center" vertical="center"/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2" fillId="5" borderId="0" xfId="0" applyFont="1" applyFill="1" applyProtection="1">
      <protection hidden="1"/>
    </xf>
    <xf numFmtId="0" fontId="93" fillId="5" borderId="0" xfId="0" applyFont="1" applyFill="1" applyAlignment="1" applyProtection="1">
      <alignment horizontal="left"/>
      <protection hidden="1"/>
    </xf>
    <xf numFmtId="0" fontId="94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71" fillId="18" borderId="93" xfId="0" applyFont="1" applyFill="1" applyBorder="1" applyAlignment="1" applyProtection="1">
      <alignment horizontal="center" vertical="center"/>
      <protection hidden="1"/>
    </xf>
    <xf numFmtId="0" fontId="95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35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0" fontId="71" fillId="18" borderId="94" xfId="0" applyFont="1" applyFill="1" applyBorder="1" applyAlignment="1" applyProtection="1">
      <alignment horizontal="left" vertical="center"/>
      <protection hidden="1"/>
    </xf>
    <xf numFmtId="0" fontId="71" fillId="18" borderId="95" xfId="0" applyFont="1" applyFill="1" applyBorder="1" applyAlignment="1" applyProtection="1">
      <alignment horizontal="left" vertic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8" xfId="0" applyBorder="1" applyAlignment="1">
      <alignment wrapText="1"/>
    </xf>
    <xf numFmtId="0" fontId="91" fillId="15" borderId="92" xfId="0" applyFont="1" applyFill="1" applyBorder="1" applyAlignment="1" applyProtection="1">
      <alignment horizontal="center"/>
      <protection hidden="1"/>
    </xf>
    <xf numFmtId="0" fontId="91" fillId="15" borderId="0" xfId="0" applyFont="1" applyFill="1" applyAlignment="1" applyProtection="1">
      <alignment horizont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67" fillId="14" borderId="0" xfId="0" applyFont="1" applyFill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0" fillId="0" borderId="2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5" fontId="12" fillId="12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71" t="s">
        <v>21</v>
      </c>
      <c r="B1" s="271" t="s">
        <v>22</v>
      </c>
      <c r="C1" s="271" t="s">
        <v>3</v>
      </c>
      <c r="D1" s="271" t="s">
        <v>190</v>
      </c>
      <c r="E1" s="271" t="s">
        <v>7</v>
      </c>
      <c r="F1" s="271" t="s">
        <v>23</v>
      </c>
      <c r="G1" s="271" t="s">
        <v>24</v>
      </c>
      <c r="H1" s="271" t="s">
        <v>10</v>
      </c>
      <c r="I1" s="271" t="s">
        <v>9</v>
      </c>
      <c r="J1" s="271" t="s">
        <v>25</v>
      </c>
      <c r="K1" s="271" t="s">
        <v>26</v>
      </c>
      <c r="L1" s="271" t="s">
        <v>5</v>
      </c>
      <c r="M1" s="271" t="s">
        <v>147</v>
      </c>
      <c r="N1" s="271" t="s">
        <v>12</v>
      </c>
      <c r="O1" s="271" t="s">
        <v>162</v>
      </c>
      <c r="P1" s="271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172</v>
      </c>
      <c r="D3" s="48" t="s">
        <v>196</v>
      </c>
      <c r="E3" s="59" t="s">
        <v>142</v>
      </c>
      <c r="F3" s="135" t="s">
        <v>187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178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191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179</v>
      </c>
      <c r="P4" s="59" t="s">
        <v>182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192</v>
      </c>
      <c r="E5" s="59" t="s">
        <v>186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180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188</v>
      </c>
      <c r="D6" s="48" t="s">
        <v>193</v>
      </c>
      <c r="E6" s="59" t="s">
        <v>197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195</v>
      </c>
      <c r="M6" s="97"/>
      <c r="N6" s="59" t="s">
        <v>184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194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238</v>
      </c>
      <c r="F8" s="59" t="s">
        <v>189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68" t="s">
        <v>121</v>
      </c>
      <c r="B38" s="267"/>
      <c r="C38" s="59"/>
      <c r="D38" s="59"/>
      <c r="E38" s="268" t="s">
        <v>159</v>
      </c>
      <c r="F38" s="269"/>
      <c r="G38" s="268" t="s">
        <v>158</v>
      </c>
      <c r="H38" s="269"/>
      <c r="I38" s="268" t="s">
        <v>173</v>
      </c>
      <c r="J38" s="269"/>
      <c r="K38" s="268" t="s">
        <v>219</v>
      </c>
      <c r="L38" s="269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218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245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226</v>
      </c>
      <c r="H39" s="147"/>
      <c r="I39" s="151" t="s">
        <v>229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230</v>
      </c>
      <c r="L39" s="265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220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227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228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231</v>
      </c>
      <c r="L40" s="265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185</v>
      </c>
      <c r="B41" s="129" t="str">
        <f>IF('Closed End Seconds (FL)'!U21=N6,NA(),"")</f>
        <v/>
      </c>
      <c r="C41" s="59"/>
      <c r="D41" s="59"/>
      <c r="E41" s="121" t="s">
        <v>293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228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204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232</v>
      </c>
      <c r="L41" s="265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157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246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233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215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234</v>
      </c>
      <c r="L42" s="265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160</v>
      </c>
      <c r="B43" s="124" t="str">
        <f>IF(AND(OR('Closed End Seconds (FL)'!U18=I4),OR('Closed End Seconds (FL)'!U19=H4)),NA(),"")</f>
        <v/>
      </c>
      <c r="C43" s="59"/>
      <c r="D43" s="59"/>
      <c r="E43" s="139" t="s">
        <v>247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250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216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207</v>
      </c>
      <c r="L43" s="265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181</v>
      </c>
      <c r="B44" s="124" t="str">
        <f>IF(AND('Closed End Seconds (FL)'!U13=C3,'Closed End Seconds (FL)'!U22=O4),NA(),"")</f>
        <v/>
      </c>
      <c r="D44" s="59"/>
      <c r="E44" s="121" t="s">
        <v>198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205</v>
      </c>
      <c r="H44" s="150"/>
      <c r="I44" s="146"/>
      <c r="J44" s="149"/>
      <c r="K44" s="145" t="s">
        <v>208</v>
      </c>
      <c r="L44" s="265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3" t="s">
        <v>166</v>
      </c>
      <c r="B45" s="124" t="str">
        <f>IF('Closed End Seconds (FL)'!U22=O3,NA(),"")</f>
        <v/>
      </c>
      <c r="D45" s="59"/>
      <c r="E45" s="141" t="s">
        <v>221</v>
      </c>
      <c r="F45" s="150"/>
      <c r="G45" s="151" t="s">
        <v>206</v>
      </c>
      <c r="H45" s="150"/>
      <c r="I45" s="266" t="s">
        <v>217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209</v>
      </c>
      <c r="L45" s="265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183</v>
      </c>
      <c r="B46" s="129" t="str">
        <f>IF(AND('Closed End Seconds (FL)'!U13=C3,'Closed End Seconds (FL)'!U23=P3),NA(),"")</f>
        <v/>
      </c>
      <c r="C46" s="59"/>
      <c r="D46" s="59"/>
      <c r="E46" s="122" t="s">
        <v>222</v>
      </c>
      <c r="F46" s="143"/>
      <c r="G46" s="146" t="s">
        <v>249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210</v>
      </c>
      <c r="L46" s="265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167</v>
      </c>
      <c r="B47" s="129" t="str">
        <f>IF('Closed End Seconds (FL)'!U23=P5,NA(),"")</f>
        <v/>
      </c>
      <c r="D47" s="59"/>
      <c r="E47" s="140" t="s">
        <v>257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230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169</v>
      </c>
      <c r="B48" s="124" t="str">
        <f>IF(E143="","",IF('Closed End Seconds (FL)'!U9&gt;E143,NA(),""))</f>
        <v/>
      </c>
      <c r="C48" s="59"/>
      <c r="D48" s="59"/>
      <c r="E48" s="141" t="s">
        <v>199</v>
      </c>
      <c r="F48" s="150"/>
      <c r="G48" s="151" t="s">
        <v>231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8"/>
      <c r="B49" s="129"/>
      <c r="C49" s="59"/>
      <c r="D49" s="59"/>
      <c r="E49" s="122" t="s">
        <v>200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232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260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234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176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258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207</v>
      </c>
      <c r="H51" s="143"/>
      <c r="I51" s="266" t="s">
        <v>174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223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208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175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0"/>
      <c r="B53" s="129"/>
      <c r="C53" s="103"/>
      <c r="D53" s="59"/>
      <c r="E53" s="122" t="s">
        <v>224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209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177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225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210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201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235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202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236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203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237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248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225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259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211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261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212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262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213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263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214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264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252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265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251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266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253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0" t="s">
        <v>267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254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73" t="s">
        <v>295</v>
      </c>
      <c r="B67" s="274" t="b" cm="1">
        <f t="array" ref="B67">IF(OR('Closed End Seconds (FL)'!U10=B3:B11),0.25)</f>
        <v>0</v>
      </c>
      <c r="C67"/>
      <c r="E67" s="140" t="s">
        <v>268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255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269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256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270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272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0" t="s">
        <v>271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273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39" t="s">
        <v>274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275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39" t="s">
        <v>276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5" t="s">
        <v>0</v>
      </c>
      <c r="C80" s="296"/>
      <c r="D80" s="296"/>
      <c r="E80" s="296"/>
      <c r="F80"/>
      <c r="I80" s="136" t="s">
        <v>0</v>
      </c>
      <c r="J80" s="137"/>
      <c r="K80" s="137"/>
      <c r="L80" s="138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188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188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98.625</v>
      </c>
      <c r="D82" s="93">
        <f>'Closed End Seconds (FL)'!D12</f>
        <v>98.125</v>
      </c>
      <c r="E82" s="105" t="e">
        <f>'Closed End Seconds (FL)'!E12</f>
        <v>#N/A</v>
      </c>
      <c r="F82"/>
      <c r="G82" s="52">
        <f>SUM('Closed End Seconds (FL)'!V11:V25)+B64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99.25</v>
      </c>
      <c r="D83" s="1">
        <f>'Closed End Seconds (FL)'!D13</f>
        <v>98.75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99.875</v>
      </c>
      <c r="D84" s="1">
        <f>'Closed End Seconds (FL)'!D14</f>
        <v>99.375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100.3125</v>
      </c>
      <c r="D85" s="1">
        <f>'Closed End Seconds (FL)'!D15</f>
        <v>99.8125</v>
      </c>
      <c r="E85" s="106" t="e">
        <f>'Closed End Seconds (FL)'!E15</f>
        <v>#N/A</v>
      </c>
      <c r="F85"/>
      <c r="G85" s="52" t="e">
        <f>'Closed End Seconds (FL)'!V30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100.75</v>
      </c>
      <c r="D86" s="1">
        <f>'Closed End Seconds (FL)'!D16</f>
        <v>100.25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101.1875</v>
      </c>
      <c r="D87" s="1">
        <f>'Closed End Seconds (FL)'!D17</f>
        <v>100.6875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101.59375</v>
      </c>
      <c r="D88" s="1">
        <f>'Closed End Seconds (FL)'!D18</f>
        <v>101.09375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102</v>
      </c>
      <c r="D89" s="1">
        <f>'Closed End Seconds (FL)'!D19</f>
        <v>101.5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102.40625</v>
      </c>
      <c r="D90" s="1">
        <f>'Closed End Seconds (FL)'!D20</f>
        <v>101.90625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102.78125</v>
      </c>
      <c r="D91" s="1">
        <f>'Closed End Seconds (FL)'!D21</f>
        <v>102.28125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103.15625</v>
      </c>
      <c r="D92" s="1">
        <f>'Closed End Seconds (FL)'!D22</f>
        <v>102.65625</v>
      </c>
      <c r="E92" s="106">
        <f>'Closed End Seconds (FL)'!E22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103.53125</v>
      </c>
      <c r="D93" s="1">
        <f>'Closed End Seconds (FL)'!D23</f>
        <v>103.03125</v>
      </c>
      <c r="E93" s="106">
        <f>'Closed End Seconds (FL)'!E23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103.84375</v>
      </c>
      <c r="D94" s="1">
        <f>'Closed End Seconds (FL)'!D24</f>
        <v>103.34375</v>
      </c>
      <c r="E94" s="106">
        <f>'Closed End Seconds (FL)'!E24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104.15625</v>
      </c>
      <c r="D95" s="1">
        <f>'Closed End Seconds (FL)'!D25</f>
        <v>103.65625</v>
      </c>
      <c r="E95" s="106">
        <f>'Closed End Seconds (FL)'!E25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104.46875</v>
      </c>
      <c r="D96" s="1">
        <f>'Closed End Seconds (FL)'!D26</f>
        <v>103.96875</v>
      </c>
      <c r="E96" s="106">
        <f>'Closed End Seconds (FL)'!E26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104.78125</v>
      </c>
      <c r="D97" s="1">
        <f>'Closed End Seconds (FL)'!D27</f>
        <v>104.28125</v>
      </c>
      <c r="E97" s="106">
        <f>'Closed End Seconds (FL)'!E27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105.09375</v>
      </c>
      <c r="D98" s="1">
        <f>'Closed End Seconds (FL)'!D28</f>
        <v>104.59375</v>
      </c>
      <c r="E98" s="106">
        <f>'Closed End Seconds (FL)'!E28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105.375</v>
      </c>
      <c r="D99" s="1">
        <f>'Closed End Seconds (FL)'!D29</f>
        <v>104.875</v>
      </c>
      <c r="E99" s="106">
        <f>'Closed End Seconds (FL)'!E29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105.65625</v>
      </c>
      <c r="D100" s="1">
        <f>'Closed End Seconds (FL)'!D30</f>
        <v>105.15625</v>
      </c>
      <c r="E100" s="106">
        <f>'Closed End Seconds (FL)'!E30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105.9375</v>
      </c>
      <c r="D101" s="1">
        <f>'Closed End Seconds (FL)'!D31</f>
        <v>105.4375</v>
      </c>
      <c r="E101" s="106">
        <f>'Closed End Seconds (FL)'!E31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106.125</v>
      </c>
      <c r="D102" s="1">
        <f>'Closed End Seconds (FL)'!D32</f>
        <v>105.625</v>
      </c>
      <c r="E102" s="106">
        <f>'Closed End Seconds (FL)'!E32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106.3125</v>
      </c>
      <c r="D103" s="1">
        <f>'Closed End Seconds (FL)'!D33</f>
        <v>105.8125</v>
      </c>
      <c r="E103" s="106">
        <f>'Closed End Seconds (FL)'!E33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106.5</v>
      </c>
      <c r="D104" s="1">
        <f>'Closed End Seconds (FL)'!D34</f>
        <v>106</v>
      </c>
      <c r="E104" s="106">
        <f>'Closed End Seconds (FL)'!E34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106.6875</v>
      </c>
      <c r="D105" s="1">
        <f>'Closed End Seconds (FL)'!D35</f>
        <v>106.1875</v>
      </c>
      <c r="E105" s="106">
        <f>'Closed End Seconds (FL)'!E35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106.875</v>
      </c>
      <c r="D106" s="1">
        <f>'Closed End Seconds (FL)'!D36</f>
        <v>106.375</v>
      </c>
      <c r="E106" s="106">
        <f>'Closed End Seconds (FL)'!E36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107.0625</v>
      </c>
      <c r="D107" s="1">
        <f>'Closed End Seconds (FL)'!D37</f>
        <v>106.5625</v>
      </c>
      <c r="E107" s="106">
        <f>'Closed End Seconds (FL)'!E37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107.25</v>
      </c>
      <c r="D108" s="1">
        <f>'Closed End Seconds (FL)'!D38</f>
        <v>106.75</v>
      </c>
      <c r="E108" s="106">
        <f>'Closed End Seconds (FL)'!E38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107.4375</v>
      </c>
      <c r="D109" s="1">
        <f>'Closed End Seconds (FL)'!D39</f>
        <v>106.9375</v>
      </c>
      <c r="E109" s="106">
        <f>'Closed End Seconds (FL)'!E39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107.625</v>
      </c>
      <c r="D110" s="1">
        <f>'Closed End Seconds (FL)'!D40</f>
        <v>107.125</v>
      </c>
      <c r="E110" s="106">
        <f>'Closed End Seconds (FL)'!E40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107.8125</v>
      </c>
      <c r="D111" s="1">
        <f>'Closed End Seconds (FL)'!D41</f>
        <v>107.3125</v>
      </c>
      <c r="E111" s="106">
        <f>'Closed End Seconds (FL)'!E41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108</v>
      </c>
      <c r="D112" s="1">
        <f>'Closed End Seconds (FL)'!D42</f>
        <v>107.5</v>
      </c>
      <c r="E112" s="106">
        <f>'Closed End Seconds (FL)'!E42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108.1875</v>
      </c>
      <c r="D113" s="1">
        <f>'Closed End Seconds (FL)'!D43</f>
        <v>107.6875</v>
      </c>
      <c r="E113" s="106">
        <f>'Closed End Seconds (FL)'!E43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108.375</v>
      </c>
      <c r="D114" s="1">
        <f>'Closed End Seconds (FL)'!D44</f>
        <v>107.875</v>
      </c>
      <c r="E114" s="106">
        <f>'Closed End Seconds (FL)'!E44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108.5625</v>
      </c>
      <c r="D115" s="1">
        <f>'Closed End Seconds (FL)'!D45</f>
        <v>108.0625</v>
      </c>
      <c r="E115" s="106">
        <f>'Closed End Seconds (FL)'!E45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108.75</v>
      </c>
      <c r="D116" s="1">
        <f>'Closed End Seconds (FL)'!D46</f>
        <v>108.25</v>
      </c>
      <c r="E116" s="106">
        <f>'Closed End Seconds (FL)'!E46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108.9375</v>
      </c>
      <c r="D117" s="1">
        <f>'Closed End Seconds (FL)'!D47</f>
        <v>108.4375</v>
      </c>
      <c r="E117" s="106">
        <f>'Closed End Seconds (FL)'!E47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109.125</v>
      </c>
      <c r="D118" s="1">
        <f>'Closed End Seconds (FL)'!D48</f>
        <v>108.625</v>
      </c>
      <c r="E118" s="106">
        <f>'Closed End Seconds (FL)'!E48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109.3125</v>
      </c>
      <c r="D119" s="1">
        <f>'Closed End Seconds (FL)'!D49</f>
        <v>108.8125</v>
      </c>
      <c r="E119" s="106">
        <f>'Closed End Seconds (FL)'!E49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109.5</v>
      </c>
      <c r="D120" s="1">
        <f>'Closed End Seconds (FL)'!D50</f>
        <v>109</v>
      </c>
      <c r="E120" s="106">
        <f>'Closed End Seconds (FL)'!E50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109.6875</v>
      </c>
      <c r="D121" s="1">
        <f>'Closed End Seconds (FL)'!D51</f>
        <v>109.1875</v>
      </c>
      <c r="E121" s="106">
        <f>'Closed End Seconds (FL)'!E51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85">
        <f>'Closed End Seconds (FL)'!S57</f>
        <v>0</v>
      </c>
      <c r="C132" s="286"/>
      <c r="D132" s="287"/>
      <c r="E132" s="183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88">
        <f>'Closed End Seconds (FL)'!U57</f>
        <v>102</v>
      </c>
      <c r="C133" s="289"/>
      <c r="D133" s="290"/>
      <c r="E133" s="270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91" t="s">
        <v>123</v>
      </c>
      <c r="J137" s="29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93"/>
      <c r="J138" s="29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85">
        <f>'Closed End Seconds (FL)'!S58</f>
        <v>0</v>
      </c>
      <c r="C141" s="286"/>
      <c r="D141" s="287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88" t="str">
        <f>'Closed End Seconds (FL)'!T58</f>
        <v>Max Rate (CA)</v>
      </c>
      <c r="C142" s="289"/>
      <c r="D142" s="290"/>
      <c r="E142" s="100" t="str">
        <f>IF(OR('Closed End Seconds (FL)'!U21=N4),B142,"")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85">
        <f>'Closed End Seconds (FL)'!S59</f>
        <v>0</v>
      </c>
      <c r="C145" s="286"/>
      <c r="D145" s="287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88" t="str">
        <f>'Closed End Seconds (FL)'!T59</f>
        <v>NC Floor Price</v>
      </c>
      <c r="C146" s="289"/>
      <c r="D146" s="290"/>
      <c r="E146" s="100" t="str">
        <f>IF(OR('Closed End Seconds (FL)'!U21=N5),B146,"")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bestFit="1" customWidth="1"/>
    <col min="18" max="18" width="2.42578125" style="59" customWidth="1"/>
    <col min="19" max="19" width="4.42578125" style="59" customWidth="1"/>
    <col min="20" max="21" width="22.7109375" style="59" customWidth="1"/>
    <col min="22" max="22" width="23.85546875" style="59" customWidth="1"/>
    <col min="23" max="23" width="28.5703125" style="59" customWidth="1"/>
    <col min="24" max="24" width="5.5703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97"/>
      <c r="J1" s="297"/>
      <c r="K1" s="297"/>
      <c r="L1" s="297"/>
      <c r="M1" s="117"/>
      <c r="N1" s="214"/>
      <c r="O1" s="165"/>
      <c r="P1" s="393" t="s">
        <v>304</v>
      </c>
      <c r="Q1" s="393"/>
      <c r="R1" s="214"/>
      <c r="T1"/>
      <c r="U1"/>
      <c r="V1"/>
      <c r="W1"/>
      <c r="X1"/>
    </row>
    <row r="2" spans="1:24" ht="15" customHeight="1">
      <c r="B2" s="321" t="s">
        <v>303</v>
      </c>
      <c r="C2" s="322"/>
      <c r="D2" s="322"/>
      <c r="I2" s="297"/>
      <c r="J2" s="297"/>
      <c r="K2" s="297"/>
      <c r="L2" s="297"/>
      <c r="M2" s="117"/>
      <c r="N2" s="214"/>
      <c r="O2" s="165"/>
      <c r="P2" s="393"/>
      <c r="Q2" s="393"/>
      <c r="R2" s="214"/>
      <c r="T2"/>
      <c r="U2"/>
      <c r="V2"/>
      <c r="W2"/>
      <c r="X2"/>
    </row>
    <row r="3" spans="1:24" ht="15" customHeight="1">
      <c r="B3" s="272" t="s">
        <v>294</v>
      </c>
      <c r="C3" s="311" t="s">
        <v>299</v>
      </c>
      <c r="D3" s="312"/>
      <c r="I3" s="172"/>
      <c r="J3" s="172"/>
      <c r="K3" s="172"/>
      <c r="L3" s="172"/>
      <c r="M3" s="118"/>
      <c r="N3" s="215"/>
      <c r="O3" s="174"/>
      <c r="P3" s="174"/>
      <c r="Q3" s="173" t="s">
        <v>161</v>
      </c>
      <c r="R3" s="215"/>
    </row>
    <row r="4" spans="1:24" ht="15" customHeight="1">
      <c r="B4"/>
      <c r="C4"/>
      <c r="D4"/>
      <c r="I4" s="172"/>
      <c r="J4" s="172"/>
      <c r="K4" s="172"/>
      <c r="L4" s="172"/>
      <c r="M4" s="119"/>
      <c r="N4" s="216"/>
      <c r="O4" s="394" t="s">
        <v>43</v>
      </c>
      <c r="P4" s="394"/>
      <c r="Q4" s="394"/>
      <c r="R4" s="216"/>
      <c r="U4" s="110"/>
      <c r="V4" s="110"/>
    </row>
    <row r="5" spans="1:24">
      <c r="L5" s="120"/>
      <c r="M5" s="120"/>
      <c r="N5" s="217"/>
      <c r="O5" s="154"/>
      <c r="P5" s="154"/>
      <c r="Q5" s="154"/>
      <c r="R5" s="224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8"/>
      <c r="O6" s="166" t="s">
        <v>305</v>
      </c>
      <c r="P6" s="284">
        <v>46177</v>
      </c>
      <c r="Q6" s="284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2"/>
      <c r="B7" s="323" t="s">
        <v>277</v>
      </c>
      <c r="C7" s="324"/>
      <c r="D7" s="324"/>
      <c r="E7" s="325"/>
      <c r="F7" s="264"/>
      <c r="G7" s="379" t="s">
        <v>125</v>
      </c>
      <c r="H7" s="380"/>
      <c r="I7" s="380"/>
      <c r="J7" s="380"/>
      <c r="K7" s="380"/>
      <c r="L7" s="380"/>
      <c r="M7" s="380"/>
      <c r="N7" s="380"/>
      <c r="O7" s="380"/>
      <c r="P7" s="380"/>
      <c r="Q7" s="381"/>
      <c r="R7" s="223"/>
      <c r="S7" s="387" t="s">
        <v>287</v>
      </c>
      <c r="T7" s="388"/>
      <c r="U7" s="388"/>
      <c r="V7" s="388"/>
      <c r="W7" s="389"/>
      <c r="X7" s="237"/>
    </row>
    <row r="8" spans="1:24" ht="15.75" customHeight="1" thickBot="1">
      <c r="A8" s="233"/>
      <c r="B8" s="326"/>
      <c r="C8" s="327"/>
      <c r="D8" s="327"/>
      <c r="E8" s="328"/>
      <c r="F8" s="200"/>
      <c r="G8" s="382"/>
      <c r="H8" s="383"/>
      <c r="I8" s="383"/>
      <c r="J8" s="383"/>
      <c r="K8" s="383"/>
      <c r="L8" s="383"/>
      <c r="M8" s="383"/>
      <c r="N8" s="383"/>
      <c r="O8" s="383"/>
      <c r="P8" s="383"/>
      <c r="Q8" s="384"/>
      <c r="R8" s="200"/>
      <c r="S8" s="390"/>
      <c r="T8" s="391"/>
      <c r="U8" s="391"/>
      <c r="V8" s="391"/>
      <c r="W8" s="392"/>
      <c r="X8" s="238"/>
    </row>
    <row r="9" spans="1:24" ht="15.75" customHeight="1" thickBot="1">
      <c r="A9" s="233"/>
      <c r="B9" s="226"/>
      <c r="C9" s="226"/>
      <c r="D9" s="226"/>
      <c r="E9" s="226"/>
      <c r="F9" s="234"/>
      <c r="G9" s="194"/>
      <c r="H9" s="226"/>
      <c r="I9" s="226"/>
      <c r="J9" s="226"/>
      <c r="K9" s="226"/>
      <c r="L9" s="226"/>
      <c r="M9" s="226"/>
      <c r="N9" s="226"/>
      <c r="O9" s="226"/>
      <c r="P9" s="226"/>
      <c r="Q9" s="227"/>
      <c r="R9" s="200"/>
      <c r="S9" s="350" t="s">
        <v>119</v>
      </c>
      <c r="T9" s="351"/>
      <c r="U9" s="263">
        <v>0</v>
      </c>
      <c r="V9" s="239"/>
      <c r="W9" s="249"/>
      <c r="X9" s="240"/>
    </row>
    <row r="10" spans="1:24" ht="15.75" customHeight="1">
      <c r="A10" s="233"/>
      <c r="B10" s="329" t="s">
        <v>278</v>
      </c>
      <c r="C10" s="329"/>
      <c r="D10" s="329"/>
      <c r="E10" s="329"/>
      <c r="F10" s="234"/>
      <c r="G10" s="398" t="s">
        <v>306</v>
      </c>
      <c r="H10" s="399"/>
      <c r="I10" s="399"/>
      <c r="J10" s="399"/>
      <c r="K10" s="399"/>
      <c r="L10" s="399"/>
      <c r="M10" s="399"/>
      <c r="N10" s="399"/>
      <c r="O10" s="399"/>
      <c r="P10" s="399"/>
      <c r="Q10" s="400"/>
      <c r="R10" s="200"/>
      <c r="S10" s="350" t="s">
        <v>1</v>
      </c>
      <c r="T10" s="351"/>
      <c r="U10" s="157" t="s">
        <v>27</v>
      </c>
      <c r="V10" s="239"/>
      <c r="W10" s="249"/>
      <c r="X10" s="241"/>
    </row>
    <row r="11" spans="1:24" ht="14.25" customHeight="1">
      <c r="A11" s="233"/>
      <c r="B11" s="167" t="s">
        <v>307</v>
      </c>
      <c r="C11" s="168" t="s">
        <v>28</v>
      </c>
      <c r="D11" s="168" t="s">
        <v>4</v>
      </c>
      <c r="E11" s="168" t="s">
        <v>188</v>
      </c>
      <c r="F11" s="234"/>
      <c r="G11" s="170"/>
      <c r="H11" s="225"/>
      <c r="I11" s="169" t="s">
        <v>292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350" t="s">
        <v>2</v>
      </c>
      <c r="T11" s="351"/>
      <c r="U11" s="157" t="s">
        <v>27</v>
      </c>
      <c r="V11" s="208">
        <f>IF(U11="Choose a Selection",0,IF(OR(U10='Feed(WS)'!B3),INDEX(I12:I19,MATCH(U11,G12:G19,0)),INDEX(I12:Q19,MATCH(U11,G12:G19,0),MATCH(U10,I11:Q11,0))))</f>
        <v>0</v>
      </c>
      <c r="W11" s="249"/>
      <c r="X11" s="241"/>
    </row>
    <row r="12" spans="1:24" ht="15" customHeight="1">
      <c r="A12" s="233"/>
      <c r="B12" s="196">
        <v>7.25</v>
      </c>
      <c r="C12" s="161">
        <v>98.625</v>
      </c>
      <c r="D12" s="161">
        <v>98.125</v>
      </c>
      <c r="E12" s="197" t="e">
        <v>#N/A</v>
      </c>
      <c r="F12" s="234"/>
      <c r="G12" s="377" t="s">
        <v>126</v>
      </c>
      <c r="H12" s="378"/>
      <c r="I12" s="182">
        <v>1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85" t="s">
        <v>147</v>
      </c>
      <c r="T12" s="386"/>
      <c r="U12" s="157" t="s">
        <v>27</v>
      </c>
      <c r="V12" s="208">
        <f>IF(U12="Choose a Selection",0,INDEX($G$23:$Q$24,MATCH($U$12,$G$23:$G$24,0),MATCH($U$10,$G$11:$Q$11,0)))</f>
        <v>0</v>
      </c>
      <c r="W12" s="249"/>
      <c r="X12" s="242"/>
    </row>
    <row r="13" spans="1:24" ht="15.75" customHeight="1">
      <c r="A13" s="233"/>
      <c r="B13" s="196">
        <v>7.375</v>
      </c>
      <c r="C13" s="161">
        <v>99.25</v>
      </c>
      <c r="D13" s="161">
        <v>98.75</v>
      </c>
      <c r="E13" s="197" t="e">
        <v>#N/A</v>
      </c>
      <c r="F13" s="234"/>
      <c r="G13" s="377" t="s">
        <v>127</v>
      </c>
      <c r="H13" s="378"/>
      <c r="I13" s="182">
        <v>0.875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85" t="s">
        <v>3</v>
      </c>
      <c r="T13" s="386"/>
      <c r="U13" s="157" t="s">
        <v>27</v>
      </c>
      <c r="V13" s="208">
        <f>IF(OR(U13="Choose a Selection",U13='Feed(WS)'!C4,U13='Feed(WS)'!C5,U13='Feed(WS)'!C6),0,INDEX($G$26:$Q$31,MATCH($U$13,$G$26:$G$31,0),MATCH($U$10,$G$11:$Q$11,0)))</f>
        <v>0</v>
      </c>
      <c r="W13" s="250">
        <f>'Feed(WS)'!B64</f>
        <v>0</v>
      </c>
      <c r="X13" s="243"/>
    </row>
    <row r="14" spans="1:24" ht="15.75" customHeight="1">
      <c r="A14" s="233"/>
      <c r="B14" s="196">
        <v>7.4989999999999997</v>
      </c>
      <c r="C14" s="161">
        <v>99.875</v>
      </c>
      <c r="D14" s="161">
        <v>99.375</v>
      </c>
      <c r="E14" s="197" t="e">
        <v>#N/A</v>
      </c>
      <c r="F14" s="234"/>
      <c r="G14" s="377" t="s">
        <v>128</v>
      </c>
      <c r="H14" s="378"/>
      <c r="I14" s="182">
        <v>0.75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85" t="s">
        <v>190</v>
      </c>
      <c r="T14" s="386"/>
      <c r="U14" s="157" t="s">
        <v>27</v>
      </c>
      <c r="V14" s="208">
        <f>IF(OR(U14="Choose a Selection",U14='Feed(WS)'!D3),0,INDEX($G$26:$Q$31,MATCH($U$14,$G$26:$G$31,0),MATCH($U$10,$G$11:$Q$11,0)))</f>
        <v>0</v>
      </c>
      <c r="W14" s="250"/>
      <c r="X14" s="243"/>
    </row>
    <row r="15" spans="1:24" ht="15" customHeight="1">
      <c r="A15" s="233"/>
      <c r="B15" s="196">
        <v>7.625</v>
      </c>
      <c r="C15" s="161">
        <v>100.3125</v>
      </c>
      <c r="D15" s="161">
        <v>99.8125</v>
      </c>
      <c r="E15" s="197" t="e">
        <v>#N/A</v>
      </c>
      <c r="F15" s="234"/>
      <c r="G15" s="377" t="s">
        <v>129</v>
      </c>
      <c r="H15" s="378"/>
      <c r="I15" s="182">
        <v>0.5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350" t="s">
        <v>5</v>
      </c>
      <c r="T15" s="351"/>
      <c r="U15" s="157" t="s">
        <v>27</v>
      </c>
      <c r="V15" s="208" cm="1">
        <f t="array" ref="V15">IF(U15="Choose a Selection",0,IF(OR(U15='Feed(WS)'!L3:L5),0,INDEX($G$47:$Q$48,MATCH($U$15,$G$47:$G$48,0),MATCH($U$10,$G$11:$Q$11,0))))</f>
        <v>0</v>
      </c>
      <c r="W15" s="251"/>
      <c r="X15" s="244"/>
    </row>
    <row r="16" spans="1:24" ht="14.25" customHeight="1">
      <c r="A16" s="233"/>
      <c r="B16" s="196">
        <v>7.75</v>
      </c>
      <c r="C16" s="161">
        <v>100.75</v>
      </c>
      <c r="D16" s="161">
        <v>100.25</v>
      </c>
      <c r="E16" s="197" t="e">
        <v>#N/A</v>
      </c>
      <c r="F16" s="234"/>
      <c r="G16" s="377" t="s">
        <v>130</v>
      </c>
      <c r="H16" s="378"/>
      <c r="I16" s="182">
        <v>0.25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350" t="s">
        <v>7</v>
      </c>
      <c r="T16" s="351"/>
      <c r="U16" s="157" t="s">
        <v>27</v>
      </c>
      <c r="V16" s="208">
        <f>IF(U16="Choose a Selection",0,IF(OR(U16='Feed(WS)'!E6),0,INDEX($G$43:$Q$45,MATCH($U$16,$G$43:$G$45,0),MATCH($U$10,$G$11:$Q$11,0))))</f>
        <v>0</v>
      </c>
      <c r="W16" s="252"/>
      <c r="X16" s="245"/>
    </row>
    <row r="17" spans="1:24" ht="15" customHeight="1">
      <c r="A17" s="233"/>
      <c r="B17" s="196">
        <v>7.875</v>
      </c>
      <c r="C17" s="161">
        <v>101.1875</v>
      </c>
      <c r="D17" s="161">
        <v>100.6875</v>
      </c>
      <c r="E17" s="197" t="e">
        <v>#N/A</v>
      </c>
      <c r="F17" s="234"/>
      <c r="G17" s="377" t="s">
        <v>131</v>
      </c>
      <c r="H17" s="378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350" t="s">
        <v>8</v>
      </c>
      <c r="T17" s="351"/>
      <c r="U17" s="158" t="s">
        <v>27</v>
      </c>
      <c r="V17" s="208">
        <f>IF(OR(U17="Choose a Selection",U17='Feed(WS)'!F2),0,INDEX($G$36:$Q$41,MATCH($U$17,$G$36:$G$41,0),MATCH($U$10,$G$11:$Q$11,0)))</f>
        <v>0</v>
      </c>
      <c r="W17" s="253"/>
      <c r="X17" s="245"/>
    </row>
    <row r="18" spans="1:24" ht="15" customHeight="1">
      <c r="A18" s="233"/>
      <c r="B18" s="196">
        <v>7.9989999999999997</v>
      </c>
      <c r="C18" s="161">
        <v>101.59375</v>
      </c>
      <c r="D18" s="161">
        <v>101.09375</v>
      </c>
      <c r="E18" s="197" t="e">
        <v>#N/A</v>
      </c>
      <c r="F18" s="234"/>
      <c r="G18" s="377" t="s">
        <v>132</v>
      </c>
      <c r="H18" s="378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350" t="s">
        <v>9</v>
      </c>
      <c r="T18" s="351"/>
      <c r="U18" s="157" t="s">
        <v>27</v>
      </c>
      <c r="V18" s="208">
        <f>IF(U13="DSCR",0,IF(U18="Choose a Selection",0,IF(OR(U18='Feed(WS)'!I3),0,INDEX($G$33:$Q$34,MATCH($U$18,$G$33:$G$34,0),MATCH($U$10,$G$11:$Q$11,0)))))</f>
        <v>0</v>
      </c>
      <c r="W18" s="254"/>
      <c r="X18" s="246"/>
    </row>
    <row r="19" spans="1:24" ht="15.75" customHeight="1">
      <c r="A19" s="233"/>
      <c r="B19" s="196">
        <v>8.125</v>
      </c>
      <c r="C19" s="161">
        <v>102</v>
      </c>
      <c r="D19" s="161">
        <v>101.5</v>
      </c>
      <c r="E19" s="197" t="e">
        <v>#N/A</v>
      </c>
      <c r="F19" s="235"/>
      <c r="G19" s="377" t="s">
        <v>133</v>
      </c>
      <c r="H19" s="378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350" t="s">
        <v>10</v>
      </c>
      <c r="T19" s="351"/>
      <c r="U19" s="157" t="s">
        <v>27</v>
      </c>
      <c r="V19" s="208">
        <f>IF(U19="Choose a Selection",0,IF(OR(U19='Feed(WS)'!H3),0,INDEX($G$50:$Q$52,MATCH($U$19,$G$50:$G$52,0),MATCH($U$10,$G$11:$Q$11,0))))</f>
        <v>0</v>
      </c>
      <c r="W19" s="254"/>
      <c r="X19" s="246"/>
    </row>
    <row r="20" spans="1:24" ht="15.75" customHeight="1">
      <c r="A20" s="233"/>
      <c r="B20" s="196">
        <v>8.25</v>
      </c>
      <c r="C20" s="161">
        <v>102.40625</v>
      </c>
      <c r="D20" s="161">
        <v>101.90625</v>
      </c>
      <c r="E20" s="197" t="e">
        <v>#N/A</v>
      </c>
      <c r="F20" s="234"/>
      <c r="G20" s="194"/>
      <c r="H20" s="226"/>
      <c r="I20" s="228"/>
      <c r="J20" s="228"/>
      <c r="K20" s="228"/>
      <c r="L20" s="228"/>
      <c r="M20" s="228"/>
      <c r="N20" s="228"/>
      <c r="O20" s="228"/>
      <c r="P20" s="228"/>
      <c r="Q20" s="206"/>
      <c r="R20" s="200"/>
      <c r="S20" s="350" t="s">
        <v>11</v>
      </c>
      <c r="T20" s="351"/>
      <c r="U20" s="157" t="s">
        <v>36</v>
      </c>
      <c r="V20" s="208">
        <f>INDEX($W$57:$W$59,MATCH($U$20,$V$57:$V$59,0))</f>
        <v>0</v>
      </c>
      <c r="W20" s="255"/>
      <c r="X20" s="247"/>
    </row>
    <row r="21" spans="1:24" ht="15.75" customHeight="1">
      <c r="A21" s="233"/>
      <c r="B21" s="196">
        <v>8.375</v>
      </c>
      <c r="C21" s="161">
        <v>102.78125</v>
      </c>
      <c r="D21" s="161">
        <v>102.28125</v>
      </c>
      <c r="E21" s="207" t="e">
        <v>#N/A</v>
      </c>
      <c r="F21" s="234"/>
      <c r="G21" s="395" t="s">
        <v>288</v>
      </c>
      <c r="H21" s="396"/>
      <c r="I21" s="396"/>
      <c r="J21" s="396"/>
      <c r="K21" s="396"/>
      <c r="L21" s="396"/>
      <c r="M21" s="396"/>
      <c r="N21" s="396"/>
      <c r="O21" s="396"/>
      <c r="P21" s="396"/>
      <c r="Q21" s="397"/>
      <c r="R21" s="200"/>
      <c r="S21" s="350" t="s">
        <v>12</v>
      </c>
      <c r="T21" s="351"/>
      <c r="U21" s="157" t="s">
        <v>27</v>
      </c>
      <c r="V21" s="208">
        <v>0</v>
      </c>
      <c r="W21" s="256"/>
      <c r="X21" s="244"/>
    </row>
    <row r="22" spans="1:24" ht="15.75" customHeight="1" thickBot="1">
      <c r="A22" s="233"/>
      <c r="B22" s="196">
        <v>8.4990000000000006</v>
      </c>
      <c r="C22" s="161">
        <v>103.15625</v>
      </c>
      <c r="D22" s="161">
        <v>102.65625</v>
      </c>
      <c r="E22" s="161">
        <v>99.9</v>
      </c>
      <c r="F22" s="234"/>
      <c r="G22" s="374" t="s">
        <v>147</v>
      </c>
      <c r="H22" s="375"/>
      <c r="I22" s="375"/>
      <c r="J22" s="375"/>
      <c r="K22" s="375"/>
      <c r="L22" s="375"/>
      <c r="M22" s="375"/>
      <c r="N22" s="375"/>
      <c r="O22" s="375"/>
      <c r="P22" s="375"/>
      <c r="Q22" s="376"/>
      <c r="R22" s="200"/>
      <c r="S22" s="350" t="s">
        <v>162</v>
      </c>
      <c r="T22" s="351"/>
      <c r="U22" s="159" t="s">
        <v>27</v>
      </c>
      <c r="V22" s="209">
        <v>0</v>
      </c>
      <c r="W22" s="256"/>
      <c r="X22" s="244"/>
    </row>
    <row r="23" spans="1:24" ht="15.75" customHeight="1">
      <c r="A23" s="233"/>
      <c r="B23" s="196">
        <v>8.625</v>
      </c>
      <c r="C23" s="161">
        <v>103.53125</v>
      </c>
      <c r="D23" s="161">
        <v>103.03125</v>
      </c>
      <c r="E23" s="161">
        <v>100.15</v>
      </c>
      <c r="F23" s="234"/>
      <c r="G23" s="278" t="s">
        <v>148</v>
      </c>
      <c r="H23" s="279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350" t="s">
        <v>163</v>
      </c>
      <c r="T23" s="351"/>
      <c r="U23" s="159" t="s">
        <v>27</v>
      </c>
      <c r="V23" s="209">
        <v>0</v>
      </c>
      <c r="W23" s="256"/>
      <c r="X23" s="244"/>
    </row>
    <row r="24" spans="1:24" ht="15.75" customHeight="1" thickBot="1">
      <c r="A24" s="233"/>
      <c r="B24" s="196">
        <v>8.75</v>
      </c>
      <c r="C24" s="161">
        <v>103.84375</v>
      </c>
      <c r="D24" s="161">
        <v>103.34375</v>
      </c>
      <c r="E24" s="161">
        <v>100.4</v>
      </c>
      <c r="F24" s="234"/>
      <c r="G24" s="280" t="s">
        <v>149</v>
      </c>
      <c r="H24" s="281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338" t="s">
        <v>14</v>
      </c>
      <c r="T24" s="339"/>
      <c r="U24" s="159" t="s">
        <v>15</v>
      </c>
      <c r="V24" s="209">
        <f>INDEX($D$57:$D$59,MATCH($U$24,$B$57:$B$59,0))</f>
        <v>0</v>
      </c>
      <c r="W24" s="256"/>
      <c r="X24" s="244"/>
    </row>
    <row r="25" spans="1:24" ht="15" customHeight="1" thickBot="1">
      <c r="A25" s="233"/>
      <c r="B25" s="196">
        <v>8.875</v>
      </c>
      <c r="C25" s="161">
        <v>104.15625</v>
      </c>
      <c r="D25" s="161">
        <v>103.65625</v>
      </c>
      <c r="E25" s="161">
        <v>100.65</v>
      </c>
      <c r="F25" s="234"/>
      <c r="G25" s="368" t="s">
        <v>279</v>
      </c>
      <c r="H25" s="369"/>
      <c r="I25" s="369"/>
      <c r="J25" s="369"/>
      <c r="K25" s="369"/>
      <c r="L25" s="369"/>
      <c r="M25" s="369"/>
      <c r="N25" s="369"/>
      <c r="O25" s="369"/>
      <c r="P25" s="369"/>
      <c r="Q25" s="370"/>
      <c r="R25" s="200"/>
      <c r="S25" s="338" t="str">
        <f>IF(V25=0,"","CES Special")</f>
        <v>CES Special</v>
      </c>
      <c r="T25" s="339"/>
      <c r="U25" s="160" t="str">
        <f>IF(V25=0,"Not Applicable","Yes")</f>
        <v>Yes</v>
      </c>
      <c r="V25" s="209" t="b">
        <f>'Feed(WS)'!B67</f>
        <v>0</v>
      </c>
      <c r="W25" s="256"/>
      <c r="X25" s="244"/>
    </row>
    <row r="26" spans="1:24" ht="15.75" customHeight="1" thickBot="1">
      <c r="A26" s="233"/>
      <c r="B26" s="196">
        <v>8.9990000000000006</v>
      </c>
      <c r="C26" s="161">
        <v>104.46875</v>
      </c>
      <c r="D26" s="161">
        <v>103.96875</v>
      </c>
      <c r="E26" s="161">
        <v>100.9</v>
      </c>
      <c r="F26" s="234"/>
      <c r="G26" s="280" t="s">
        <v>172</v>
      </c>
      <c r="H26" s="281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308</v>
      </c>
      <c r="Q26" s="192" t="s">
        <v>308</v>
      </c>
      <c r="R26" s="200"/>
      <c r="S26" s="344" t="s">
        <v>16</v>
      </c>
      <c r="T26" s="345"/>
      <c r="U26" s="346"/>
      <c r="V26" s="210">
        <f>SUM(V11:V25)+W13</f>
        <v>0</v>
      </c>
      <c r="W26" s="251"/>
      <c r="X26" s="244"/>
    </row>
    <row r="27" spans="1:24" ht="15.75" customHeight="1">
      <c r="A27" s="233"/>
      <c r="B27" s="196">
        <v>9.125</v>
      </c>
      <c r="C27" s="161">
        <v>104.78125</v>
      </c>
      <c r="D27" s="161">
        <v>104.28125</v>
      </c>
      <c r="E27" s="161">
        <v>101.15</v>
      </c>
      <c r="F27" s="234"/>
      <c r="G27" s="280" t="s">
        <v>238</v>
      </c>
      <c r="H27" s="281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47" t="s">
        <v>17</v>
      </c>
      <c r="T27" s="348"/>
      <c r="U27" s="349"/>
      <c r="V27" s="211" t="e">
        <f>INDEX(B11:E56,MATCH(U9,B11:B56,0),MATCH(IF(U13='Feed(WS)'!C3,'Feed(WS)'!C4,U13),C11:E11,0)+1)</f>
        <v>#N/A</v>
      </c>
      <c r="W27" s="256"/>
      <c r="X27" s="244"/>
    </row>
    <row r="28" spans="1:24" ht="17.25" customHeight="1">
      <c r="A28" s="233"/>
      <c r="B28" s="196">
        <v>9.25</v>
      </c>
      <c r="C28" s="161">
        <v>105.09375</v>
      </c>
      <c r="D28" s="161">
        <v>104.59375</v>
      </c>
      <c r="E28" s="161">
        <v>101.4</v>
      </c>
      <c r="F28" s="234"/>
      <c r="G28" s="280" t="s">
        <v>191</v>
      </c>
      <c r="H28" s="281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62" t="s">
        <v>19</v>
      </c>
      <c r="T28" s="363"/>
      <c r="U28" s="364"/>
      <c r="V28" s="212" t="str">
        <f>IFERROR(IF(AND(U9&lt;&gt;'Feed(WS)'!K137,V29=U59),NA(),V27+V26),"Minimum Rate")</f>
        <v>Minimum Rate</v>
      </c>
      <c r="W28" s="256"/>
      <c r="X28" s="244"/>
    </row>
    <row r="29" spans="1:24" ht="19.5" thickBot="1">
      <c r="A29" s="233"/>
      <c r="B29" s="196">
        <v>9.375</v>
      </c>
      <c r="C29" s="161">
        <v>105.375</v>
      </c>
      <c r="D29" s="161">
        <v>104.875</v>
      </c>
      <c r="E29" s="161">
        <v>101.65</v>
      </c>
      <c r="F29" s="234"/>
      <c r="G29" s="280" t="s">
        <v>192</v>
      </c>
      <c r="H29" s="281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308</v>
      </c>
      <c r="R29" s="200"/>
      <c r="S29" s="365" t="s">
        <v>18</v>
      </c>
      <c r="T29" s="366"/>
      <c r="U29" s="367"/>
      <c r="V29" s="213">
        <f>'Feed(WS)'!E136</f>
        <v>0</v>
      </c>
      <c r="W29" s="257"/>
      <c r="X29" s="248"/>
    </row>
    <row r="30" spans="1:24" ht="15" customHeight="1">
      <c r="A30" s="233"/>
      <c r="B30" s="196">
        <v>9.4990000000000006</v>
      </c>
      <c r="C30" s="161">
        <v>105.65625</v>
      </c>
      <c r="D30" s="161">
        <v>105.15625</v>
      </c>
      <c r="E30" s="161">
        <v>101.9</v>
      </c>
      <c r="F30" s="234"/>
      <c r="G30" s="280" t="s">
        <v>193</v>
      </c>
      <c r="H30" s="281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308</v>
      </c>
      <c r="R30" s="200"/>
      <c r="S30" s="309" t="s">
        <v>20</v>
      </c>
      <c r="T30" s="310"/>
      <c r="U30" s="310"/>
      <c r="V30" s="185" t="e">
        <f>IF(OR(V26="#NA",V27="#NA",V28="Minimum Rate"),NA(),IF(AND(IF(V28&gt;V29,V29,V28)&lt;'Feed(WS)'!E147,U21='Feed(WS)'!N5),NA(),IF(V28&gt;V29,V29,V28)))</f>
        <v>#N/A</v>
      </c>
      <c r="W30" s="258"/>
      <c r="X30" s="175"/>
    </row>
    <row r="31" spans="1:24" ht="15" customHeight="1" thickBot="1">
      <c r="A31" s="233"/>
      <c r="B31" s="196">
        <v>9.625</v>
      </c>
      <c r="C31" s="161">
        <v>105.9375</v>
      </c>
      <c r="D31" s="161">
        <v>105.4375</v>
      </c>
      <c r="E31" s="161">
        <v>102.15</v>
      </c>
      <c r="F31" s="234"/>
      <c r="G31" s="280" t="s">
        <v>194</v>
      </c>
      <c r="H31" s="281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308</v>
      </c>
      <c r="P31" s="182" t="s">
        <v>308</v>
      </c>
      <c r="Q31" s="192" t="s">
        <v>308</v>
      </c>
      <c r="R31" s="200"/>
      <c r="S31" s="303" t="s">
        <v>239</v>
      </c>
      <c r="T31" s="304"/>
      <c r="U31" s="304"/>
      <c r="V31" s="305"/>
      <c r="W31" s="259"/>
      <c r="X31" s="176"/>
    </row>
    <row r="32" spans="1:24" ht="15.75" customHeight="1" thickBot="1">
      <c r="A32" s="233"/>
      <c r="B32" s="196">
        <v>9.75</v>
      </c>
      <c r="C32" s="161">
        <v>106.125</v>
      </c>
      <c r="D32" s="161">
        <v>105.625</v>
      </c>
      <c r="E32" s="161">
        <v>102.4</v>
      </c>
      <c r="F32" s="234"/>
      <c r="G32" s="368" t="s">
        <v>9</v>
      </c>
      <c r="H32" s="369"/>
      <c r="I32" s="369"/>
      <c r="J32" s="369"/>
      <c r="K32" s="369"/>
      <c r="L32" s="369"/>
      <c r="M32" s="369"/>
      <c r="N32" s="369"/>
      <c r="O32" s="369"/>
      <c r="P32" s="369"/>
      <c r="Q32" s="370"/>
      <c r="R32" s="200"/>
      <c r="S32" s="371" t="s">
        <v>240</v>
      </c>
      <c r="T32" s="306"/>
      <c r="U32" s="307">
        <v>175000</v>
      </c>
      <c r="V32" s="307"/>
      <c r="W32" s="275" t="str" cm="1">
        <f t="array" ref="W32">IF(OR(U10:U24="Choose a Selection"),"",CONCATENATE('Feed(WS)'!I137," ",'Feed(WS)'!K137,"%"&amp;" @ "&amp;'Feed(WS)'!L137))</f>
        <v/>
      </c>
      <c r="X32" s="177"/>
    </row>
    <row r="33" spans="1:24" ht="15" customHeight="1">
      <c r="A33" s="233"/>
      <c r="B33" s="196">
        <v>9.875</v>
      </c>
      <c r="C33" s="161">
        <v>106.3125</v>
      </c>
      <c r="D33" s="161">
        <v>105.8125</v>
      </c>
      <c r="E33" s="161">
        <v>102.65</v>
      </c>
      <c r="F33" s="234"/>
      <c r="G33" s="280" t="s">
        <v>300</v>
      </c>
      <c r="H33" s="281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308</v>
      </c>
      <c r="R33" s="200"/>
      <c r="S33" s="372" t="s">
        <v>241</v>
      </c>
      <c r="T33" s="308"/>
      <c r="U33" s="186">
        <v>2.25</v>
      </c>
      <c r="V33" s="187">
        <f>U33/100*U32</f>
        <v>3937.5</v>
      </c>
      <c r="W33" s="259"/>
      <c r="X33" s="176"/>
    </row>
    <row r="34" spans="1:24" ht="15" customHeight="1" thickBot="1">
      <c r="A34" s="233"/>
      <c r="B34" s="196">
        <v>9.9990000000000006</v>
      </c>
      <c r="C34" s="161">
        <v>106.5</v>
      </c>
      <c r="D34" s="161">
        <v>106</v>
      </c>
      <c r="E34" s="161">
        <v>102.9</v>
      </c>
      <c r="F34" s="234"/>
      <c r="G34" s="280" t="s">
        <v>32</v>
      </c>
      <c r="H34" s="281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308</v>
      </c>
      <c r="R34" s="200"/>
      <c r="S34" s="373" t="s">
        <v>242</v>
      </c>
      <c r="T34" s="301"/>
      <c r="U34" s="188">
        <v>100</v>
      </c>
      <c r="V34" s="189">
        <f>U34/U32*100</f>
        <v>5.7142857142857148E-2</v>
      </c>
      <c r="W34" s="260"/>
      <c r="X34" s="177"/>
    </row>
    <row r="35" spans="1:24" ht="15" customHeight="1" thickBot="1">
      <c r="A35" s="233"/>
      <c r="B35" s="196">
        <v>10.125</v>
      </c>
      <c r="C35" s="161">
        <v>106.6875</v>
      </c>
      <c r="D35" s="161">
        <v>106.1875</v>
      </c>
      <c r="E35" s="161">
        <v>103.15</v>
      </c>
      <c r="F35" s="234"/>
      <c r="G35" s="368" t="s">
        <v>23</v>
      </c>
      <c r="H35" s="369"/>
      <c r="I35" s="369"/>
      <c r="J35" s="369"/>
      <c r="K35" s="369"/>
      <c r="L35" s="369"/>
      <c r="M35" s="369"/>
      <c r="N35" s="369"/>
      <c r="O35" s="369"/>
      <c r="P35" s="369"/>
      <c r="Q35" s="370"/>
      <c r="R35" s="200"/>
      <c r="S35" s="373" t="s">
        <v>243</v>
      </c>
      <c r="T35" s="301"/>
      <c r="U35" s="302">
        <f>U33+V34</f>
        <v>2.3071428571428569</v>
      </c>
      <c r="V35" s="302"/>
      <c r="W35" s="260"/>
      <c r="X35" s="177"/>
    </row>
    <row r="36" spans="1:24" ht="15" customHeight="1" thickBot="1">
      <c r="A36" s="233"/>
      <c r="B36" s="196">
        <v>10.25</v>
      </c>
      <c r="C36" s="161">
        <v>106.875</v>
      </c>
      <c r="D36" s="161">
        <v>106.375</v>
      </c>
      <c r="E36" s="161">
        <v>103.4</v>
      </c>
      <c r="F36" s="234"/>
      <c r="G36" s="280" t="s">
        <v>187</v>
      </c>
      <c r="H36" s="281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40" t="s">
        <v>244</v>
      </c>
      <c r="T36" s="341"/>
      <c r="U36" s="342" t="e">
        <f>V30-U35</f>
        <v>#N/A</v>
      </c>
      <c r="V36" s="343"/>
      <c r="W36" s="261"/>
      <c r="X36" s="178"/>
    </row>
    <row r="37" spans="1:24" ht="15.75" customHeight="1">
      <c r="A37" s="233"/>
      <c r="B37" s="196">
        <v>10.375</v>
      </c>
      <c r="C37" s="161">
        <v>107.0625</v>
      </c>
      <c r="D37" s="161">
        <v>106.5625</v>
      </c>
      <c r="E37" s="161">
        <v>103.65</v>
      </c>
      <c r="F37" s="234"/>
      <c r="G37" s="280" t="s">
        <v>144</v>
      </c>
      <c r="H37" s="281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13" t="s">
        <v>302</v>
      </c>
      <c r="T37" s="314"/>
      <c r="U37" s="314"/>
      <c r="V37" s="314"/>
      <c r="W37" s="315"/>
      <c r="X37" s="179"/>
    </row>
    <row r="38" spans="1:24" ht="15.75" customHeight="1">
      <c r="A38" s="233"/>
      <c r="B38" s="196">
        <v>10.499000000000001</v>
      </c>
      <c r="C38" s="161">
        <v>107.25</v>
      </c>
      <c r="D38" s="161">
        <v>106.75</v>
      </c>
      <c r="E38" s="161">
        <v>104.15</v>
      </c>
      <c r="F38" s="234"/>
      <c r="G38" s="280" t="s">
        <v>145</v>
      </c>
      <c r="H38" s="281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16"/>
      <c r="T38" s="317"/>
      <c r="U38" s="317"/>
      <c r="V38" s="317"/>
      <c r="W38" s="318"/>
      <c r="X38" s="180"/>
    </row>
    <row r="39" spans="1:24" ht="14.25" customHeight="1">
      <c r="A39" s="233"/>
      <c r="B39" s="196">
        <v>10.625</v>
      </c>
      <c r="C39" s="161">
        <v>107.4375</v>
      </c>
      <c r="D39" s="161">
        <v>106.9375</v>
      </c>
      <c r="E39" s="161">
        <v>104.65</v>
      </c>
      <c r="F39" s="235"/>
      <c r="G39" s="280" t="s">
        <v>155</v>
      </c>
      <c r="H39" s="281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199"/>
      <c r="S39" s="316"/>
      <c r="T39" s="317"/>
      <c r="U39" s="317"/>
      <c r="V39" s="317"/>
      <c r="W39" s="318"/>
      <c r="X39" s="180"/>
    </row>
    <row r="40" spans="1:24" ht="14.25" customHeight="1" thickBot="1">
      <c r="A40" s="233"/>
      <c r="B40" s="198">
        <v>10.75</v>
      </c>
      <c r="C40" s="161">
        <v>107.625</v>
      </c>
      <c r="D40" s="161">
        <v>107.125</v>
      </c>
      <c r="E40" s="161">
        <v>105.15</v>
      </c>
      <c r="F40" s="235"/>
      <c r="G40" s="280" t="s">
        <v>156</v>
      </c>
      <c r="H40" s="281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19"/>
      <c r="T40" s="298"/>
      <c r="U40" s="298"/>
      <c r="V40" s="298"/>
      <c r="W40" s="320"/>
      <c r="X40" s="180"/>
    </row>
    <row r="41" spans="1:24" ht="15.75" customHeight="1" thickBot="1">
      <c r="A41" s="233"/>
      <c r="B41" s="198">
        <v>10.875</v>
      </c>
      <c r="C41" s="161">
        <v>107.8125</v>
      </c>
      <c r="D41" s="161">
        <v>107.3125</v>
      </c>
      <c r="E41" s="161">
        <v>105.65</v>
      </c>
      <c r="F41" s="234"/>
      <c r="G41" s="280" t="s">
        <v>189</v>
      </c>
      <c r="H41" s="281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200"/>
      <c r="S41" s="313" t="s">
        <v>122</v>
      </c>
      <c r="T41" s="314"/>
      <c r="U41" s="314"/>
      <c r="V41" s="314"/>
      <c r="W41" s="315"/>
      <c r="X41" s="180"/>
    </row>
    <row r="42" spans="1:24" ht="14.25" customHeight="1" thickBot="1">
      <c r="A42" s="233"/>
      <c r="B42" s="198">
        <v>10.999000000000001</v>
      </c>
      <c r="C42" s="161">
        <v>108</v>
      </c>
      <c r="D42" s="161">
        <v>107.5</v>
      </c>
      <c r="E42" s="161">
        <v>105.9</v>
      </c>
      <c r="F42" s="234"/>
      <c r="G42" s="368" t="s">
        <v>280</v>
      </c>
      <c r="H42" s="369"/>
      <c r="I42" s="369"/>
      <c r="J42" s="369"/>
      <c r="K42" s="369"/>
      <c r="L42" s="369"/>
      <c r="M42" s="369"/>
      <c r="N42" s="369"/>
      <c r="O42" s="369"/>
      <c r="P42" s="369"/>
      <c r="Q42" s="370"/>
      <c r="R42" s="200"/>
      <c r="S42" s="316"/>
      <c r="T42" s="317"/>
      <c r="U42" s="317"/>
      <c r="V42" s="317"/>
      <c r="W42" s="318"/>
      <c r="X42" s="180"/>
    </row>
    <row r="43" spans="1:24" ht="15.75" customHeight="1" thickBot="1">
      <c r="A43" s="233"/>
      <c r="B43" s="198">
        <v>11.125</v>
      </c>
      <c r="C43" s="161">
        <v>108.1875</v>
      </c>
      <c r="D43" s="161">
        <v>107.6875</v>
      </c>
      <c r="E43" s="161">
        <v>106.15</v>
      </c>
      <c r="F43" s="234"/>
      <c r="G43" s="280" t="s">
        <v>142</v>
      </c>
      <c r="H43" s="281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16"/>
      <c r="T43" s="317"/>
      <c r="U43" s="317"/>
      <c r="V43" s="317"/>
      <c r="W43" s="318"/>
      <c r="X43" s="180"/>
    </row>
    <row r="44" spans="1:24" ht="14.25" customHeight="1" thickBot="1">
      <c r="A44" s="233"/>
      <c r="B44" s="198">
        <v>11.25</v>
      </c>
      <c r="C44" s="161">
        <v>108.375</v>
      </c>
      <c r="D44" s="161">
        <v>107.875</v>
      </c>
      <c r="E44" s="161">
        <v>106.4</v>
      </c>
      <c r="F44" s="234"/>
      <c r="G44" s="280" t="s">
        <v>143</v>
      </c>
      <c r="H44" s="281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220"/>
      <c r="T44" s="199"/>
      <c r="U44" s="199"/>
      <c r="V44" s="199"/>
      <c r="W44" s="235"/>
      <c r="X44" s="180"/>
    </row>
    <row r="45" spans="1:24" ht="14.25" customHeight="1" thickBot="1">
      <c r="A45" s="233"/>
      <c r="B45" s="198">
        <v>11.375</v>
      </c>
      <c r="C45" s="161">
        <v>108.5625</v>
      </c>
      <c r="D45" s="161">
        <v>108.0625</v>
      </c>
      <c r="E45" s="161">
        <v>106.65</v>
      </c>
      <c r="F45" s="234"/>
      <c r="G45" s="280" t="s">
        <v>186</v>
      </c>
      <c r="H45" s="281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308</v>
      </c>
      <c r="Q45" s="192" t="s">
        <v>308</v>
      </c>
      <c r="R45" s="200"/>
      <c r="S45" s="220"/>
      <c r="T45" s="199"/>
      <c r="U45" s="199"/>
      <c r="V45" s="199"/>
      <c r="W45" s="235"/>
      <c r="X45" s="180"/>
    </row>
    <row r="46" spans="1:24" ht="14.25" customHeight="1" thickBot="1">
      <c r="A46" s="233"/>
      <c r="B46" s="198">
        <v>11.499000000000001</v>
      </c>
      <c r="C46" s="161">
        <v>108.75</v>
      </c>
      <c r="D46" s="161">
        <v>108.25</v>
      </c>
      <c r="E46" s="161">
        <v>106.9</v>
      </c>
      <c r="F46" s="234"/>
      <c r="G46" s="368" t="s">
        <v>281</v>
      </c>
      <c r="H46" s="369"/>
      <c r="I46" s="369"/>
      <c r="J46" s="369"/>
      <c r="K46" s="369"/>
      <c r="L46" s="369"/>
      <c r="M46" s="369"/>
      <c r="N46" s="369"/>
      <c r="O46" s="369"/>
      <c r="P46" s="369"/>
      <c r="Q46" s="370"/>
      <c r="R46" s="200"/>
      <c r="S46" s="220"/>
      <c r="T46" s="199"/>
      <c r="U46" s="199"/>
      <c r="V46" s="199"/>
      <c r="W46" s="235"/>
      <c r="X46" s="180"/>
    </row>
    <row r="47" spans="1:24" ht="15.75" customHeight="1" thickBot="1">
      <c r="A47" s="233"/>
      <c r="B47" s="198">
        <v>11.625</v>
      </c>
      <c r="C47" s="161">
        <v>108.9375</v>
      </c>
      <c r="D47" s="161">
        <v>108.4375</v>
      </c>
      <c r="E47" s="161">
        <v>107.15</v>
      </c>
      <c r="F47" s="234"/>
      <c r="G47" s="280" t="s">
        <v>195</v>
      </c>
      <c r="H47" s="281"/>
      <c r="I47" s="182">
        <v>-3</v>
      </c>
      <c r="J47" s="182">
        <v>-3</v>
      </c>
      <c r="K47" s="182">
        <v>-3</v>
      </c>
      <c r="L47" s="182">
        <v>-3</v>
      </c>
      <c r="M47" s="182">
        <v>-3.5</v>
      </c>
      <c r="N47" s="182">
        <v>-3.5</v>
      </c>
      <c r="O47" s="182" t="s">
        <v>308</v>
      </c>
      <c r="P47" s="182" t="s">
        <v>308</v>
      </c>
      <c r="Q47" s="192" t="s">
        <v>308</v>
      </c>
      <c r="R47" s="200"/>
      <c r="S47" s="220"/>
      <c r="T47" s="199"/>
      <c r="U47" s="199"/>
      <c r="V47" s="199"/>
      <c r="W47" s="235"/>
      <c r="X47" s="180"/>
    </row>
    <row r="48" spans="1:24" ht="15.75" customHeight="1" thickBot="1">
      <c r="A48" s="233"/>
      <c r="B48" s="198">
        <v>11.75</v>
      </c>
      <c r="C48" s="161">
        <v>109.125</v>
      </c>
      <c r="D48" s="161">
        <v>108.625</v>
      </c>
      <c r="E48" s="161">
        <v>107.4</v>
      </c>
      <c r="F48" s="234"/>
      <c r="G48" s="280" t="s">
        <v>291</v>
      </c>
      <c r="H48" s="281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308</v>
      </c>
      <c r="P48" s="182" t="s">
        <v>308</v>
      </c>
      <c r="Q48" s="192" t="s">
        <v>308</v>
      </c>
      <c r="R48" s="200"/>
      <c r="S48" s="220"/>
      <c r="T48" s="199"/>
      <c r="U48" s="199"/>
      <c r="V48" s="199"/>
      <c r="W48" s="235"/>
      <c r="X48" s="181"/>
    </row>
    <row r="49" spans="1:39" ht="15" customHeight="1" thickBot="1">
      <c r="A49" s="233"/>
      <c r="B49" s="198">
        <v>11.875</v>
      </c>
      <c r="C49" s="161">
        <v>109.3125</v>
      </c>
      <c r="D49" s="161">
        <v>108.8125</v>
      </c>
      <c r="E49" s="161">
        <v>107.65</v>
      </c>
      <c r="F49" s="234"/>
      <c r="G49" s="368" t="s">
        <v>282</v>
      </c>
      <c r="H49" s="369"/>
      <c r="I49" s="369"/>
      <c r="J49" s="369"/>
      <c r="K49" s="369"/>
      <c r="L49" s="369"/>
      <c r="M49" s="369"/>
      <c r="N49" s="369"/>
      <c r="O49" s="369"/>
      <c r="P49" s="369"/>
      <c r="Q49" s="370"/>
      <c r="R49" s="200"/>
      <c r="S49" s="220"/>
      <c r="T49" s="199"/>
      <c r="U49" s="199"/>
      <c r="V49" s="199"/>
      <c r="W49" s="235"/>
      <c r="X49" s="163"/>
    </row>
    <row r="50" spans="1:39" ht="13.5" customHeight="1" thickBot="1">
      <c r="A50" s="233"/>
      <c r="B50" s="198">
        <v>11.999000000000001</v>
      </c>
      <c r="C50" s="161">
        <v>109.5</v>
      </c>
      <c r="D50" s="161">
        <v>109</v>
      </c>
      <c r="E50" s="161">
        <v>107.9</v>
      </c>
      <c r="F50" s="234"/>
      <c r="G50" s="280" t="s">
        <v>296</v>
      </c>
      <c r="H50" s="281"/>
      <c r="I50" s="182">
        <v>-0.125</v>
      </c>
      <c r="J50" s="182">
        <v>-0.125</v>
      </c>
      <c r="K50" s="182">
        <v>-0.125</v>
      </c>
      <c r="L50" s="182">
        <v>-0.25</v>
      </c>
      <c r="M50" s="182">
        <v>-0.25</v>
      </c>
      <c r="N50" s="182">
        <v>-0.25</v>
      </c>
      <c r="O50" s="182" t="s">
        <v>308</v>
      </c>
      <c r="P50" s="182" t="s">
        <v>308</v>
      </c>
      <c r="Q50" s="192" t="s">
        <v>308</v>
      </c>
      <c r="R50" s="200"/>
      <c r="S50" s="220"/>
      <c r="T50" s="199"/>
      <c r="U50" s="199"/>
      <c r="V50" s="199"/>
      <c r="W50" s="235"/>
      <c r="X50" s="163"/>
    </row>
    <row r="51" spans="1:39" ht="15.75" customHeight="1" thickBot="1">
      <c r="A51" s="233"/>
      <c r="B51" s="198">
        <v>12.125</v>
      </c>
      <c r="C51" s="161">
        <v>109.6875</v>
      </c>
      <c r="D51" s="161">
        <v>109.1875</v>
      </c>
      <c r="E51" s="161">
        <v>108.15</v>
      </c>
      <c r="F51" s="235"/>
      <c r="G51" s="280" t="s">
        <v>297</v>
      </c>
      <c r="H51" s="281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308</v>
      </c>
      <c r="P51" s="182" t="s">
        <v>308</v>
      </c>
      <c r="Q51" s="192" t="s">
        <v>308</v>
      </c>
      <c r="R51" s="199"/>
      <c r="S51" s="220"/>
      <c r="T51" s="199"/>
      <c r="U51" s="199"/>
      <c r="V51" s="199"/>
      <c r="W51" s="235"/>
      <c r="X51" s="163"/>
    </row>
    <row r="52" spans="1:39" ht="15" customHeight="1" thickBot="1">
      <c r="A52" s="233"/>
      <c r="B52" s="204"/>
      <c r="C52" s="205"/>
      <c r="D52" s="205"/>
      <c r="E52" s="205"/>
      <c r="F52" s="235"/>
      <c r="G52" s="299" t="s">
        <v>298</v>
      </c>
      <c r="H52" s="300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308</v>
      </c>
      <c r="Q52" s="219" t="s">
        <v>308</v>
      </c>
      <c r="R52" s="199"/>
      <c r="S52" s="220"/>
      <c r="T52" s="199"/>
      <c r="U52" s="199"/>
      <c r="V52" s="199"/>
      <c r="W52" s="235"/>
      <c r="X52" s="163"/>
    </row>
    <row r="53" spans="1:39" s="48" customFormat="1" ht="15.75" customHeight="1" thickBot="1">
      <c r="A53" s="233"/>
      <c r="B53" s="204"/>
      <c r="C53" s="205"/>
      <c r="D53" s="205"/>
      <c r="E53" s="205"/>
      <c r="F53" s="235"/>
      <c r="G53" s="359"/>
      <c r="H53" s="360"/>
      <c r="I53" s="360"/>
      <c r="J53" s="360"/>
      <c r="K53" s="360"/>
      <c r="L53" s="360"/>
      <c r="M53" s="360"/>
      <c r="N53" s="360"/>
      <c r="O53" s="360"/>
      <c r="P53" s="360"/>
      <c r="Q53" s="361"/>
      <c r="R53" s="199"/>
      <c r="S53" s="220"/>
      <c r="T53" s="199"/>
      <c r="U53" s="199"/>
      <c r="V53" s="199"/>
      <c r="W53" s="235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3"/>
      <c r="B54" s="204"/>
      <c r="C54" s="205"/>
      <c r="D54" s="205"/>
      <c r="E54" s="205"/>
      <c r="F54" s="235"/>
      <c r="G54" s="359"/>
      <c r="H54" s="360"/>
      <c r="I54" s="360"/>
      <c r="J54" s="360"/>
      <c r="K54" s="360"/>
      <c r="L54" s="360"/>
      <c r="M54" s="360"/>
      <c r="N54" s="360"/>
      <c r="O54" s="360"/>
      <c r="P54" s="360"/>
      <c r="Q54" s="361"/>
      <c r="R54" s="199"/>
      <c r="S54" s="220"/>
      <c r="T54" s="199"/>
      <c r="U54" s="199"/>
      <c r="V54" s="199"/>
      <c r="W54" s="235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3"/>
      <c r="B55" s="204"/>
      <c r="C55" s="205"/>
      <c r="D55" s="205"/>
      <c r="E55" s="205"/>
      <c r="F55" s="235"/>
      <c r="G55" s="359"/>
      <c r="H55" s="360"/>
      <c r="I55" s="360"/>
      <c r="J55" s="360"/>
      <c r="K55" s="360"/>
      <c r="L55" s="360"/>
      <c r="M55" s="360"/>
      <c r="N55" s="360"/>
      <c r="O55" s="360"/>
      <c r="P55" s="360"/>
      <c r="Q55" s="361"/>
      <c r="R55" s="199"/>
      <c r="S55" s="220"/>
      <c r="T55" s="199"/>
      <c r="U55" s="199"/>
      <c r="V55" s="199"/>
      <c r="W55" s="235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3"/>
      <c r="B56" s="353" t="s">
        <v>289</v>
      </c>
      <c r="C56" s="353"/>
      <c r="D56" s="353" t="s">
        <v>290</v>
      </c>
      <c r="E56" s="353"/>
      <c r="F56" s="235"/>
      <c r="G56" s="332" t="s">
        <v>283</v>
      </c>
      <c r="H56" s="333"/>
      <c r="I56" s="333"/>
      <c r="J56" s="333"/>
      <c r="K56" s="333"/>
      <c r="L56" s="333"/>
      <c r="M56" s="333"/>
      <c r="N56" s="333"/>
      <c r="O56" s="333"/>
      <c r="P56" s="333"/>
      <c r="Q56" s="334"/>
      <c r="R56" s="199"/>
      <c r="S56" s="220"/>
      <c r="T56" s="333" t="s">
        <v>309</v>
      </c>
      <c r="U56" s="333"/>
      <c r="V56" s="333" t="s">
        <v>11</v>
      </c>
      <c r="W56" s="334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3"/>
      <c r="B57" s="276" t="s">
        <v>30</v>
      </c>
      <c r="C57" s="276"/>
      <c r="D57" s="277">
        <v>0</v>
      </c>
      <c r="E57" s="277"/>
      <c r="F57" s="235"/>
      <c r="G57" s="357" t="s">
        <v>284</v>
      </c>
      <c r="H57" s="283"/>
      <c r="I57" s="283"/>
      <c r="J57" s="283"/>
      <c r="K57" s="283"/>
      <c r="L57" s="283"/>
      <c r="M57" s="283"/>
      <c r="N57" s="283"/>
      <c r="O57" s="283"/>
      <c r="P57" s="283"/>
      <c r="Q57" s="358"/>
      <c r="R57" s="199"/>
      <c r="S57" s="220"/>
      <c r="T57" s="193" t="s">
        <v>309</v>
      </c>
      <c r="U57" s="182">
        <v>102</v>
      </c>
      <c r="V57" s="193" t="s">
        <v>36</v>
      </c>
      <c r="W57" s="192">
        <v>0</v>
      </c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3"/>
      <c r="B58" s="276" t="s">
        <v>15</v>
      </c>
      <c r="C58" s="276"/>
      <c r="D58" s="277">
        <v>0</v>
      </c>
      <c r="E58" s="277"/>
      <c r="F58" s="235"/>
      <c r="G58" s="357"/>
      <c r="H58" s="283"/>
      <c r="I58" s="283"/>
      <c r="J58" s="283"/>
      <c r="K58" s="283"/>
      <c r="L58" s="283"/>
      <c r="M58" s="283"/>
      <c r="N58" s="283"/>
      <c r="O58" s="283"/>
      <c r="P58" s="283"/>
      <c r="Q58" s="358"/>
      <c r="R58" s="199"/>
      <c r="S58" s="220"/>
      <c r="T58" s="193" t="s">
        <v>310</v>
      </c>
      <c r="U58" s="182">
        <v>12.25</v>
      </c>
      <c r="V58" s="193" t="s">
        <v>150</v>
      </c>
      <c r="W58" s="192">
        <v>0.125</v>
      </c>
      <c r="X58" s="163"/>
      <c r="AI58" s="48"/>
      <c r="AJ58" s="48"/>
    </row>
    <row r="59" spans="1:39" ht="15.75" customHeight="1">
      <c r="A59" s="233"/>
      <c r="B59" s="276" t="s">
        <v>34</v>
      </c>
      <c r="C59" s="276"/>
      <c r="D59" s="277">
        <v>-0.5</v>
      </c>
      <c r="E59" s="277"/>
      <c r="F59" s="235"/>
      <c r="G59" s="357"/>
      <c r="H59" s="283"/>
      <c r="I59" s="283"/>
      <c r="J59" s="283"/>
      <c r="K59" s="283"/>
      <c r="L59" s="283"/>
      <c r="M59" s="283"/>
      <c r="N59" s="283"/>
      <c r="O59" s="283"/>
      <c r="P59" s="283"/>
      <c r="Q59" s="358"/>
      <c r="R59" s="199"/>
      <c r="S59" s="220"/>
      <c r="T59" s="193" t="s">
        <v>311</v>
      </c>
      <c r="U59" s="182">
        <v>99.75</v>
      </c>
      <c r="V59" s="193" t="s">
        <v>151</v>
      </c>
      <c r="W59" s="192">
        <v>0.125</v>
      </c>
      <c r="X59" s="163"/>
      <c r="AI59" s="48"/>
      <c r="AJ59" s="48"/>
    </row>
    <row r="60" spans="1:39" ht="15.75" customHeight="1">
      <c r="A60" s="233"/>
      <c r="B60" s="354"/>
      <c r="C60" s="354"/>
      <c r="D60" s="354"/>
      <c r="E60" s="354"/>
      <c r="F60" s="235"/>
      <c r="G60" s="357"/>
      <c r="H60" s="283"/>
      <c r="I60" s="283"/>
      <c r="J60" s="283"/>
      <c r="K60" s="283"/>
      <c r="L60" s="283"/>
      <c r="M60" s="283"/>
      <c r="N60" s="283"/>
      <c r="O60" s="283"/>
      <c r="P60" s="283"/>
      <c r="Q60" s="358"/>
      <c r="R60" s="199"/>
      <c r="S60" s="220"/>
      <c r="T60" s="199"/>
      <c r="U60" s="199"/>
      <c r="V60" s="199"/>
      <c r="W60" s="235"/>
      <c r="X60" s="163"/>
      <c r="AI60" s="48"/>
      <c r="AJ60" s="48"/>
    </row>
    <row r="61" spans="1:39" ht="15.75" customHeight="1">
      <c r="A61" s="233"/>
      <c r="B61" s="330"/>
      <c r="C61" s="330"/>
      <c r="D61" s="331"/>
      <c r="E61" s="331"/>
      <c r="F61" s="235"/>
      <c r="G61" s="332" t="s">
        <v>285</v>
      </c>
      <c r="H61" s="333"/>
      <c r="I61" s="333"/>
      <c r="J61" s="333"/>
      <c r="K61" s="333"/>
      <c r="L61" s="333"/>
      <c r="M61" s="333"/>
      <c r="N61" s="333"/>
      <c r="O61" s="333"/>
      <c r="P61" s="333"/>
      <c r="Q61" s="334"/>
      <c r="R61" s="199"/>
      <c r="S61" s="220"/>
      <c r="T61" s="199"/>
      <c r="U61" s="199"/>
      <c r="V61" s="199"/>
      <c r="W61" s="235"/>
      <c r="X61" s="163"/>
    </row>
    <row r="62" spans="1:39" ht="15.75" customHeight="1">
      <c r="A62" s="233"/>
      <c r="B62" s="330"/>
      <c r="C62" s="330"/>
      <c r="D62" s="331"/>
      <c r="E62" s="331"/>
      <c r="F62" s="235"/>
      <c r="G62" s="335" t="s">
        <v>171</v>
      </c>
      <c r="H62" s="336"/>
      <c r="I62" s="336"/>
      <c r="J62" s="336"/>
      <c r="K62" s="336"/>
      <c r="L62" s="336"/>
      <c r="M62" s="336"/>
      <c r="N62" s="336"/>
      <c r="O62" s="336"/>
      <c r="P62" s="336"/>
      <c r="Q62" s="337"/>
      <c r="R62" s="199"/>
      <c r="S62" s="220"/>
      <c r="T62" s="199"/>
      <c r="U62" s="199"/>
      <c r="V62" s="199"/>
      <c r="W62" s="235"/>
      <c r="X62" s="163"/>
    </row>
    <row r="63" spans="1:39" ht="15.75" customHeight="1">
      <c r="A63" s="233"/>
      <c r="B63" s="352"/>
      <c r="C63" s="352"/>
      <c r="D63" s="352"/>
      <c r="E63" s="352"/>
      <c r="F63" s="235"/>
      <c r="G63" s="355" t="s">
        <v>286</v>
      </c>
      <c r="H63" s="282"/>
      <c r="I63" s="282"/>
      <c r="J63" s="282"/>
      <c r="K63" s="282"/>
      <c r="L63" s="282"/>
      <c r="M63" s="282"/>
      <c r="N63" s="282"/>
      <c r="O63" s="282"/>
      <c r="P63" s="282"/>
      <c r="Q63" s="356"/>
      <c r="R63" s="199"/>
      <c r="S63" s="220"/>
      <c r="T63" s="199"/>
      <c r="U63" s="199"/>
      <c r="V63" s="199"/>
      <c r="W63" s="235"/>
      <c r="X63" s="163"/>
    </row>
    <row r="64" spans="1:39" ht="15.75" customHeight="1" thickBot="1">
      <c r="A64" s="236"/>
      <c r="B64" s="222"/>
      <c r="C64" s="222"/>
      <c r="D64" s="222"/>
      <c r="E64" s="222"/>
      <c r="F64" s="231"/>
      <c r="G64" s="221"/>
      <c r="H64" s="222"/>
      <c r="I64" s="222"/>
      <c r="J64" s="229"/>
      <c r="K64" s="229"/>
      <c r="L64" s="229"/>
      <c r="M64" s="229"/>
      <c r="N64" s="229"/>
      <c r="O64" s="229"/>
      <c r="P64" s="230"/>
      <c r="Q64" s="231"/>
      <c r="R64" s="200"/>
      <c r="S64" s="221"/>
      <c r="T64" s="222"/>
      <c r="U64" s="222"/>
      <c r="V64" s="222"/>
      <c r="W64" s="262"/>
      <c r="X64" s="164"/>
    </row>
    <row r="65" spans="2:40" ht="15.75" customHeight="1">
      <c r="B65"/>
      <c r="C65"/>
      <c r="D65"/>
      <c r="E65"/>
      <c r="G65" s="155"/>
      <c r="H65" s="155"/>
      <c r="I65" s="155"/>
      <c r="J65" s="154"/>
      <c r="K65" s="154"/>
      <c r="L65" s="154"/>
      <c r="M65" s="154"/>
      <c r="N65" s="154"/>
      <c r="O65" s="154"/>
      <c r="P65" s="201"/>
      <c r="Q65" s="154"/>
      <c r="S65"/>
      <c r="T65"/>
      <c r="U65"/>
      <c r="V65"/>
      <c r="W65"/>
      <c r="X65"/>
    </row>
    <row r="66" spans="2:40" ht="15.75" customHeight="1">
      <c r="B66"/>
      <c r="C66"/>
      <c r="D66"/>
      <c r="E66"/>
      <c r="G66" s="155"/>
      <c r="H66" s="155"/>
      <c r="I66" s="155"/>
      <c r="J66" s="154"/>
      <c r="K66" s="202" t="s">
        <v>170</v>
      </c>
      <c r="L66" s="202"/>
      <c r="M66" s="202"/>
      <c r="N66" s="154"/>
      <c r="O66" s="154"/>
      <c r="P66" s="201"/>
      <c r="Q66" s="154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 s="155"/>
      <c r="H67" s="155"/>
      <c r="I67" s="155"/>
      <c r="J67" s="154"/>
      <c r="K67" s="154"/>
      <c r="L67" s="203"/>
      <c r="M67" s="203"/>
      <c r="N67" s="154"/>
      <c r="O67" s="154"/>
      <c r="P67" s="154"/>
      <c r="Q67" s="154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ju2rInkpVFoTwb4M4RZ2C3UNx/UPgbxtObcOPTGikr+FSM94bw36aT0jL85fN3q9ThCcdQ4I6UEfbMrL6CUkkQ==" saltValue="h27p3/ZSchWBQldiNfGBaA==" spinCount="100000" sheet="1" objects="1" scenarios="1"/>
  <dataConsolidate/>
  <mergeCells count="110">
    <mergeCell ref="G45:H45"/>
    <mergeCell ref="G47:H47"/>
    <mergeCell ref="G46:Q46"/>
    <mergeCell ref="G42:Q42"/>
    <mergeCell ref="G32:Q32"/>
    <mergeCell ref="G35:Q35"/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  <mergeCell ref="G15:H15"/>
    <mergeCell ref="G14:H14"/>
    <mergeCell ref="G7:Q8"/>
    <mergeCell ref="S16:T16"/>
    <mergeCell ref="S14:T14"/>
    <mergeCell ref="S15:T15"/>
    <mergeCell ref="S17:T17"/>
    <mergeCell ref="S18:T18"/>
    <mergeCell ref="S19:T19"/>
    <mergeCell ref="S7:W8"/>
    <mergeCell ref="S9:T9"/>
    <mergeCell ref="S10:T10"/>
    <mergeCell ref="S11:T11"/>
    <mergeCell ref="G12:H12"/>
    <mergeCell ref="S12:T12"/>
    <mergeCell ref="G13:H13"/>
    <mergeCell ref="S13:T13"/>
    <mergeCell ref="S23:T23"/>
    <mergeCell ref="S21:T21"/>
    <mergeCell ref="S22:T22"/>
    <mergeCell ref="G23:H23"/>
    <mergeCell ref="G22:Q22"/>
    <mergeCell ref="G19:H19"/>
    <mergeCell ref="G18:H18"/>
    <mergeCell ref="G17:H17"/>
    <mergeCell ref="G16:H16"/>
    <mergeCell ref="G63:Q63"/>
    <mergeCell ref="T56:U56"/>
    <mergeCell ref="V56:W56"/>
    <mergeCell ref="G56:Q56"/>
    <mergeCell ref="G57:Q60"/>
    <mergeCell ref="G53:Q53"/>
    <mergeCell ref="G54:Q54"/>
    <mergeCell ref="G55:Q55"/>
    <mergeCell ref="S28:U28"/>
    <mergeCell ref="S29:U29"/>
    <mergeCell ref="G28:H28"/>
    <mergeCell ref="G50:H50"/>
    <mergeCell ref="G51:H51"/>
    <mergeCell ref="G52:H52"/>
    <mergeCell ref="G49:Q49"/>
    <mergeCell ref="G48:H48"/>
    <mergeCell ref="S31:V31"/>
    <mergeCell ref="S32:T32"/>
    <mergeCell ref="U32:V32"/>
    <mergeCell ref="S33:T33"/>
    <mergeCell ref="S34:T34"/>
    <mergeCell ref="S30:U30"/>
    <mergeCell ref="S35:T35"/>
    <mergeCell ref="U35:V35"/>
    <mergeCell ref="B63:C63"/>
    <mergeCell ref="D63:E63"/>
    <mergeCell ref="B58:C58"/>
    <mergeCell ref="D58:E58"/>
    <mergeCell ref="B56:C56"/>
    <mergeCell ref="D56:E56"/>
    <mergeCell ref="B57:C57"/>
    <mergeCell ref="D57:E57"/>
    <mergeCell ref="B59:C59"/>
    <mergeCell ref="D59:E59"/>
    <mergeCell ref="B60:C60"/>
    <mergeCell ref="D60:E60"/>
    <mergeCell ref="S41:W43"/>
    <mergeCell ref="S37:W40"/>
    <mergeCell ref="B2:D2"/>
    <mergeCell ref="C3:D3"/>
    <mergeCell ref="B7:E8"/>
    <mergeCell ref="B10:E10"/>
    <mergeCell ref="B61:C61"/>
    <mergeCell ref="D61:E61"/>
    <mergeCell ref="B62:C62"/>
    <mergeCell ref="D62:E62"/>
    <mergeCell ref="G61:Q61"/>
    <mergeCell ref="G62:Q62"/>
    <mergeCell ref="S25:T25"/>
    <mergeCell ref="G26:H26"/>
    <mergeCell ref="G27:H27"/>
    <mergeCell ref="S36:T36"/>
    <mergeCell ref="U36:V36"/>
    <mergeCell ref="G43:H43"/>
    <mergeCell ref="G44:H44"/>
    <mergeCell ref="S26:U26"/>
    <mergeCell ref="S27:U27"/>
    <mergeCell ref="S24:T24"/>
    <mergeCell ref="G24:H24"/>
    <mergeCell ref="S20:T20"/>
  </mergeCells>
  <conditionalFormatting sqref="V29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21:V25 V11:V19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3:X33">
    <cfRule type="expression" dxfId="4" priority="2">
      <formula>$W$33="Min Floor Rate Not Met!!!"</formula>
    </cfRule>
    <cfRule type="expression" dxfId="3" priority="3">
      <formula>$W$33="Min Floor Rate Met"</formula>
    </cfRule>
    <cfRule type="containsErrors" dxfId="2" priority="4">
      <formula>ISERROR(W33)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hyperlinks>
    <hyperlink ref="G62" r:id="rId1" display="https://loanstreamwholesale.com/wp-content/uploads/2022/04/LSM-X-UND_FEESALLOWED-WHOLESALE-04-18-22.pdf" xr:uid="{058176BB-FB0F-493D-B40B-E9F476A04A21}"/>
    <hyperlink ref="K67:M67" r:id="rId2" display="Click Here" xr:uid="{CCD91612-C50A-4EEA-AC37-9834655071CC}"/>
  </hyperlinks>
  <pageMargins left="0.25" right="0.25" top="0.75" bottom="0.75" header="0.3" footer="0.3"/>
  <pageSetup paperSize="5" scale="50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U24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U22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U21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U23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420" t="s">
        <v>44</v>
      </c>
      <c r="C12" s="421"/>
      <c r="D12" s="421"/>
      <c r="E12" s="421"/>
      <c r="F12" s="421"/>
      <c r="G12" s="421"/>
      <c r="H12" s="421"/>
      <c r="I12" s="421"/>
      <c r="J12" s="421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2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65" t="s">
        <v>45</v>
      </c>
      <c r="D14" s="466"/>
      <c r="E14" s="467"/>
      <c r="F14" s="442" t="s">
        <v>46</v>
      </c>
      <c r="G14" s="443"/>
      <c r="H14" s="5"/>
      <c r="I14" s="424" t="s">
        <v>47</v>
      </c>
      <c r="J14" s="425"/>
      <c r="K14" s="426"/>
      <c r="M14" s="5"/>
      <c r="N14" s="462" t="s">
        <v>48</v>
      </c>
      <c r="O14" s="463"/>
      <c r="P14" s="463"/>
      <c r="Q14" s="463"/>
      <c r="R14" s="463"/>
      <c r="S14" s="463"/>
      <c r="T14" s="463"/>
      <c r="U14" s="464"/>
      <c r="V14" s="9"/>
    </row>
    <row r="15" spans="2:22" ht="17.25" customHeight="1" thickBot="1">
      <c r="B15" s="25"/>
      <c r="C15" s="45" t="s">
        <v>49</v>
      </c>
      <c r="D15" s="468">
        <v>1295</v>
      </c>
      <c r="E15" s="469"/>
      <c r="F15" s="446">
        <v>-0.25</v>
      </c>
      <c r="G15" s="447"/>
      <c r="H15" s="5"/>
      <c r="I15" s="427" t="s">
        <v>50</v>
      </c>
      <c r="J15" s="428"/>
      <c r="K15" s="429"/>
      <c r="M15" s="5"/>
      <c r="N15" s="449" t="s">
        <v>51</v>
      </c>
      <c r="O15" s="450"/>
      <c r="P15" s="451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70" t="s">
        <v>54</v>
      </c>
      <c r="D16" s="471"/>
      <c r="E16" s="472"/>
      <c r="F16" s="442" t="s">
        <v>55</v>
      </c>
      <c r="G16" s="443"/>
      <c r="H16" s="5"/>
      <c r="I16" s="430"/>
      <c r="J16" s="431"/>
      <c r="K16" s="432"/>
      <c r="M16" s="5"/>
      <c r="N16" s="452"/>
      <c r="O16" s="453"/>
      <c r="P16" s="454"/>
      <c r="Q16" s="30" t="s">
        <v>56</v>
      </c>
      <c r="R16" s="423" t="s">
        <v>57</v>
      </c>
      <c r="S16" s="423"/>
      <c r="T16" s="423"/>
      <c r="U16" s="34"/>
      <c r="V16" s="9"/>
    </row>
    <row r="17" spans="2:22" ht="17.25" customHeight="1" thickBot="1">
      <c r="B17" s="25"/>
      <c r="C17" s="473">
        <v>79</v>
      </c>
      <c r="D17" s="474"/>
      <c r="E17" s="475"/>
      <c r="F17" s="446" t="s">
        <v>58</v>
      </c>
      <c r="G17" s="447"/>
      <c r="H17" s="5"/>
      <c r="I17" s="433"/>
      <c r="J17" s="434"/>
      <c r="K17" s="435"/>
      <c r="M17" s="5"/>
      <c r="N17" s="439"/>
      <c r="O17" s="440"/>
      <c r="P17" s="441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36" t="s">
        <v>59</v>
      </c>
      <c r="O18" s="437"/>
      <c r="P18" s="438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39"/>
      <c r="O19" s="440"/>
      <c r="P19" s="441"/>
      <c r="Q19" s="30" t="s">
        <v>56</v>
      </c>
      <c r="R19" s="444" t="s">
        <v>61</v>
      </c>
      <c r="S19" s="444"/>
      <c r="T19" s="444"/>
      <c r="U19" s="445"/>
      <c r="V19" s="9"/>
    </row>
    <row r="20" spans="2:22" ht="13.5" customHeight="1" thickBot="1">
      <c r="B20" s="25"/>
      <c r="C20" s="455" t="s">
        <v>62</v>
      </c>
      <c r="D20" s="456"/>
      <c r="E20" s="456"/>
      <c r="F20" s="456"/>
      <c r="G20" s="456"/>
      <c r="H20" s="456"/>
      <c r="I20" s="456"/>
      <c r="J20" s="457"/>
      <c r="M20" s="5"/>
      <c r="N20" s="436" t="s">
        <v>63</v>
      </c>
      <c r="O20" s="437"/>
      <c r="P20" s="438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5" t="s">
        <v>64</v>
      </c>
      <c r="D21" s="404"/>
      <c r="E21" s="404" t="s">
        <v>65</v>
      </c>
      <c r="F21" s="404"/>
      <c r="G21" s="404" t="s">
        <v>66</v>
      </c>
      <c r="H21" s="404"/>
      <c r="I21" s="404"/>
      <c r="J21" s="47" t="s">
        <v>67</v>
      </c>
      <c r="M21" s="5"/>
      <c r="N21" s="439"/>
      <c r="O21" s="440"/>
      <c r="P21" s="441"/>
      <c r="Q21" s="12" t="s">
        <v>56</v>
      </c>
      <c r="R21" s="448" t="s">
        <v>68</v>
      </c>
      <c r="S21" s="448"/>
      <c r="T21" s="448"/>
      <c r="U21" s="36"/>
      <c r="V21" s="9"/>
    </row>
    <row r="22" spans="2:22">
      <c r="B22" s="25"/>
      <c r="C22" s="460" t="s">
        <v>69</v>
      </c>
      <c r="D22" s="461"/>
      <c r="E22" s="419" t="s">
        <v>70</v>
      </c>
      <c r="F22" s="419"/>
      <c r="G22" s="419" t="s">
        <v>71</v>
      </c>
      <c r="H22" s="419"/>
      <c r="I22" s="419"/>
      <c r="J22" s="46" t="s">
        <v>72</v>
      </c>
      <c r="M22" s="5"/>
      <c r="N22" s="407" t="s">
        <v>73</v>
      </c>
      <c r="O22" s="408"/>
      <c r="P22" s="409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58" t="s">
        <v>74</v>
      </c>
      <c r="D23" s="459"/>
      <c r="E23" s="401" t="s">
        <v>70</v>
      </c>
      <c r="F23" s="402"/>
      <c r="G23" s="401" t="s">
        <v>75</v>
      </c>
      <c r="H23" s="403"/>
      <c r="I23" s="402"/>
      <c r="J23" s="76"/>
      <c r="M23" s="5"/>
      <c r="N23" s="410"/>
      <c r="O23" s="411"/>
      <c r="P23" s="412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58" t="s">
        <v>77</v>
      </c>
      <c r="D24" s="459"/>
      <c r="E24" s="401" t="s">
        <v>70</v>
      </c>
      <c r="F24" s="402"/>
      <c r="G24" s="401" t="s">
        <v>78</v>
      </c>
      <c r="H24" s="403"/>
      <c r="I24" s="402"/>
      <c r="J24" s="76" t="s">
        <v>72</v>
      </c>
      <c r="L24" s="27"/>
      <c r="M24" s="5"/>
      <c r="N24" s="407" t="s">
        <v>79</v>
      </c>
      <c r="O24" s="408"/>
      <c r="P24" s="409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58" t="s">
        <v>81</v>
      </c>
      <c r="D25" s="459"/>
      <c r="E25" s="401" t="s">
        <v>70</v>
      </c>
      <c r="F25" s="402"/>
      <c r="G25" s="401" t="s">
        <v>78</v>
      </c>
      <c r="H25" s="403"/>
      <c r="I25" s="402"/>
      <c r="J25" s="76" t="s">
        <v>72</v>
      </c>
      <c r="M25" s="5"/>
      <c r="N25" s="410"/>
      <c r="O25" s="411"/>
      <c r="P25" s="412"/>
      <c r="Q25" s="30" t="s">
        <v>56</v>
      </c>
      <c r="R25" s="423" t="s">
        <v>82</v>
      </c>
      <c r="S25" s="423"/>
      <c r="T25" s="423"/>
      <c r="U25" s="34"/>
      <c r="V25" s="9"/>
    </row>
    <row r="26" spans="2:22">
      <c r="B26" s="25"/>
      <c r="C26" s="458" t="s">
        <v>83</v>
      </c>
      <c r="D26" s="459"/>
      <c r="E26" s="401" t="s">
        <v>84</v>
      </c>
      <c r="F26" s="402"/>
      <c r="G26" s="401" t="s">
        <v>71</v>
      </c>
      <c r="H26" s="403"/>
      <c r="I26" s="402"/>
      <c r="J26" s="76" t="s">
        <v>85</v>
      </c>
      <c r="M26" s="5"/>
      <c r="N26" s="407" t="s">
        <v>86</v>
      </c>
      <c r="O26" s="408"/>
      <c r="P26" s="409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58" t="s">
        <v>87</v>
      </c>
      <c r="D27" s="459"/>
      <c r="E27" s="401" t="s">
        <v>88</v>
      </c>
      <c r="F27" s="402"/>
      <c r="G27" s="401" t="s">
        <v>89</v>
      </c>
      <c r="H27" s="403"/>
      <c r="I27" s="402"/>
      <c r="J27" s="76" t="s">
        <v>90</v>
      </c>
      <c r="M27" s="5"/>
      <c r="N27" s="410"/>
      <c r="O27" s="411"/>
      <c r="P27" s="412"/>
      <c r="Q27" s="15" t="s">
        <v>56</v>
      </c>
      <c r="R27" s="406" t="s">
        <v>91</v>
      </c>
      <c r="S27" s="406"/>
      <c r="T27" s="406"/>
      <c r="U27" s="51"/>
      <c r="V27" s="9"/>
    </row>
    <row r="28" spans="2:22">
      <c r="B28" s="25"/>
      <c r="C28" s="458" t="s">
        <v>92</v>
      </c>
      <c r="D28" s="459"/>
      <c r="E28" s="401" t="s">
        <v>88</v>
      </c>
      <c r="F28" s="402"/>
      <c r="G28" s="401" t="s">
        <v>78</v>
      </c>
      <c r="H28" s="403"/>
      <c r="I28" s="402"/>
      <c r="J28" s="76" t="s">
        <v>93</v>
      </c>
      <c r="M28" s="5"/>
      <c r="N28" s="407" t="s">
        <v>94</v>
      </c>
      <c r="O28" s="408"/>
      <c r="P28" s="409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58" t="s">
        <v>95</v>
      </c>
      <c r="D29" s="459"/>
      <c r="E29" s="401" t="s">
        <v>88</v>
      </c>
      <c r="F29" s="402"/>
      <c r="G29" s="401" t="s">
        <v>96</v>
      </c>
      <c r="H29" s="403"/>
      <c r="I29" s="402"/>
      <c r="J29" s="76" t="s">
        <v>97</v>
      </c>
      <c r="M29" s="5"/>
      <c r="N29" s="413"/>
      <c r="O29" s="414"/>
      <c r="P29" s="415"/>
      <c r="Q29" s="31" t="s">
        <v>56</v>
      </c>
      <c r="R29" s="416" t="s">
        <v>98</v>
      </c>
      <c r="S29" s="416"/>
      <c r="T29" s="416"/>
      <c r="U29" s="39"/>
      <c r="V29" s="9"/>
    </row>
    <row r="30" spans="2:22">
      <c r="B30" s="25"/>
      <c r="C30" s="458" t="s">
        <v>99</v>
      </c>
      <c r="D30" s="459"/>
      <c r="E30" s="401" t="s">
        <v>88</v>
      </c>
      <c r="F30" s="402"/>
      <c r="G30" s="401" t="s">
        <v>100</v>
      </c>
      <c r="H30" s="403"/>
      <c r="I30" s="402"/>
      <c r="J30" s="76" t="s">
        <v>97</v>
      </c>
      <c r="M30" s="5"/>
      <c r="N30" s="436" t="s">
        <v>101</v>
      </c>
      <c r="O30" s="437"/>
      <c r="P30" s="437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87" t="s">
        <v>104</v>
      </c>
      <c r="D31" s="488"/>
      <c r="E31" s="417" t="s">
        <v>88</v>
      </c>
      <c r="F31" s="418"/>
      <c r="G31" s="417" t="s">
        <v>105</v>
      </c>
      <c r="H31" s="486"/>
      <c r="I31" s="418"/>
      <c r="J31" s="78" t="s">
        <v>106</v>
      </c>
      <c r="M31" s="5"/>
      <c r="N31" s="452"/>
      <c r="O31" s="453"/>
      <c r="P31" s="453"/>
      <c r="Q31" s="43" t="s">
        <v>56</v>
      </c>
      <c r="R31" s="416" t="s">
        <v>107</v>
      </c>
      <c r="S31" s="416"/>
      <c r="T31" s="416"/>
      <c r="U31" s="39"/>
      <c r="V31" s="9"/>
    </row>
    <row r="32" spans="2:22">
      <c r="B32" s="25"/>
      <c r="I32" s="5"/>
      <c r="M32" s="5"/>
      <c r="N32" s="452"/>
      <c r="O32" s="453"/>
      <c r="P32" s="453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52"/>
      <c r="O33" s="453"/>
      <c r="P33" s="453"/>
      <c r="Q33" s="15" t="s">
        <v>56</v>
      </c>
      <c r="R33" s="406" t="s">
        <v>109</v>
      </c>
      <c r="S33" s="406"/>
      <c r="T33" s="406"/>
      <c r="U33" s="40"/>
      <c r="V33" s="9"/>
    </row>
    <row r="34" spans="2:22">
      <c r="B34" s="25"/>
      <c r="G34" s="29"/>
      <c r="H34" s="29"/>
      <c r="M34" s="5"/>
      <c r="N34" s="452"/>
      <c r="O34" s="453"/>
      <c r="P34" s="453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52"/>
      <c r="O35" s="453"/>
      <c r="P35" s="453"/>
      <c r="Q35" s="15" t="s">
        <v>56</v>
      </c>
      <c r="R35" s="406" t="s">
        <v>111</v>
      </c>
      <c r="S35" s="406"/>
      <c r="T35" s="406"/>
      <c r="U35" s="40"/>
      <c r="V35" s="9"/>
    </row>
    <row r="36" spans="2:22">
      <c r="B36" s="25"/>
      <c r="G36" s="29"/>
      <c r="H36" s="29"/>
      <c r="M36" s="5"/>
      <c r="N36" s="452"/>
      <c r="O36" s="453"/>
      <c r="P36" s="453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82"/>
      <c r="D37" s="482"/>
      <c r="F37" s="482"/>
      <c r="G37" s="482"/>
      <c r="H37" s="29"/>
      <c r="I37" s="482"/>
      <c r="J37" s="482"/>
      <c r="M37" s="5"/>
      <c r="N37" s="452"/>
      <c r="O37" s="453"/>
      <c r="P37" s="453"/>
      <c r="Q37" s="15" t="s">
        <v>56</v>
      </c>
      <c r="R37" s="406" t="s">
        <v>113</v>
      </c>
      <c r="S37" s="406"/>
      <c r="T37" s="406"/>
      <c r="U37" s="40"/>
      <c r="V37" s="9"/>
    </row>
    <row r="38" spans="2:22">
      <c r="B38" s="25"/>
      <c r="G38" s="29"/>
      <c r="H38" s="29"/>
      <c r="M38" s="5"/>
      <c r="N38" s="452"/>
      <c r="O38" s="453"/>
      <c r="P38" s="453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82"/>
      <c r="D39" s="482"/>
      <c r="F39" s="482"/>
      <c r="G39" s="482"/>
      <c r="H39" s="29"/>
      <c r="I39" s="482"/>
      <c r="J39" s="482"/>
      <c r="M39" s="5"/>
      <c r="N39" s="484"/>
      <c r="O39" s="485"/>
      <c r="P39" s="485"/>
      <c r="Q39" s="44" t="s">
        <v>56</v>
      </c>
      <c r="R39" s="483" t="s">
        <v>115</v>
      </c>
      <c r="S39" s="483"/>
      <c r="T39" s="483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79" t="s">
        <v>116</v>
      </c>
      <c r="C44" s="480"/>
      <c r="D44" s="480"/>
      <c r="E44" s="480"/>
      <c r="F44" s="480"/>
      <c r="G44" s="480"/>
      <c r="H44" s="480"/>
      <c r="I44" s="480"/>
      <c r="J44" s="480"/>
      <c r="K44" s="480"/>
      <c r="L44" s="480"/>
      <c r="M44" s="480"/>
      <c r="N44" s="480"/>
      <c r="O44" s="480"/>
      <c r="P44" s="480"/>
      <c r="Q44" s="480"/>
      <c r="R44" s="480"/>
      <c r="S44" s="480"/>
      <c r="T44" s="480"/>
      <c r="U44" s="480"/>
      <c r="V44" s="481"/>
    </row>
    <row r="45" spans="2:22" ht="14.1" customHeight="1" thickBot="1">
      <c r="B45" s="476" t="s">
        <v>117</v>
      </c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477"/>
      <c r="U45" s="477"/>
      <c r="V45" s="478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(FL)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2026-06-04T13:38:15Z</cp:lastPrinted>
  <dcterms:created xsi:type="dcterms:W3CDTF">2019-03-27T01:13:56Z</dcterms:created>
  <dcterms:modified xsi:type="dcterms:W3CDTF">2026-06-04T13:39:14Z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